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ndreasplank\Documents\Zeitweilige Sicherung\WIPs-De\Datenvorlagen\"/>
    </mc:Choice>
  </mc:AlternateContent>
  <xr:revisionPtr revIDLastSave="0" documentId="13_ncr:1_{4561DAC8-9495-4DA8-B841-2EFE2029AC8C}" xr6:coauthVersionLast="47" xr6:coauthVersionMax="47" xr10:uidLastSave="{00000000-0000-0000-0000-000000000000}"/>
  <bookViews>
    <workbookView xWindow="-120" yWindow="-120" windowWidth="29040" windowHeight="17640" firstSheet="4" activeTab="9" xr2:uid="{00000000-000D-0000-FFFF-FFFF00000000}"/>
  </bookViews>
  <sheets>
    <sheet name="Hinweise" sheetId="1" r:id="rId1"/>
    <sheet name="Saatgutaufsammlung" sheetId="3" r:id="rId2"/>
    <sheet name="Import-Zwischenablage" sheetId="4" r:id="rId3"/>
    <sheet name="Dokumentation" sheetId="6" r:id="rId4"/>
    <sheet name="Feldübersetzungen" sheetId="2" r:id="rId5"/>
    <sheet name="Datenwertübersetzung" sheetId="7" r:id="rId6"/>
    <sheet name="Formelsammlung-Schmierblatt" sheetId="8" r:id="rId7"/>
    <sheet name="Fragen" sheetId="10" r:id="rId8"/>
    <sheet name="Entwicklungsgeschichte-Felder" sheetId="5" r:id="rId9"/>
    <sheet name="ZUTUN" sheetId="9" r:id="rId10"/>
  </sheets>
  <definedNames>
    <definedName name="_xlnm._FilterDatabase" localSheetId="1" hidden="1">Saatgutaufsammlung!$A$1:$CG$9</definedName>
    <definedName name="Auswahl_Eigentumsverhältnisse">Feldübersetzungen!$CI$26:$CI$31</definedName>
    <definedName name="Erstwert_aus_Senkrechtstrich_Liste_B2">'Formelsammlung-Schmierblatt'!$B$2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calcChain.xml><?xml version="1.0" encoding="utf-8"?>
<calcChain xmlns="http://schemas.openxmlformats.org/spreadsheetml/2006/main">
  <c r="C103" i="8" l="1"/>
  <c r="B103" i="8"/>
  <c r="B104" i="8"/>
  <c r="B32" i="7" a="1"/>
  <c r="B32" i="7" s="1"/>
  <c r="A15" i="8"/>
  <c r="B28" i="2" a="1"/>
  <c r="B28" i="2" s="1"/>
  <c r="CU17" i="2"/>
  <c r="CU26" i="2" a="1"/>
  <c r="CU26" i="2" s="1"/>
  <c r="CO26" i="2" a="1"/>
  <c r="CO26" i="2" s="1"/>
  <c r="CN26" i="2" a="1"/>
  <c r="CN26" i="2" s="1"/>
  <c r="CM26" i="2" a="1"/>
  <c r="CM26" i="2" s="1"/>
  <c r="CI26" i="2" a="1"/>
  <c r="CI26" i="2" s="1"/>
  <c r="CG26" i="2" a="1"/>
  <c r="CG26" i="2" s="1"/>
  <c r="CE26" i="2" a="1"/>
  <c r="CE26" i="2" s="1"/>
  <c r="CC26" i="2" a="1"/>
  <c r="CC26" i="2" s="1"/>
  <c r="BX26" i="2" a="1"/>
  <c r="BX26" i="2" s="1"/>
  <c r="BW26" i="2" a="1"/>
  <c r="BW26" i="2" s="1"/>
  <c r="BV26" i="2" a="1"/>
  <c r="BV26" i="2" s="1"/>
  <c r="BH26" i="2" a="1"/>
  <c r="BH26" i="2" s="1"/>
  <c r="BG26" i="2" a="1"/>
  <c r="BG26" i="2" s="1"/>
  <c r="BF26" i="2" a="1"/>
  <c r="BF26" i="2" s="1"/>
  <c r="AI26" i="2" a="1"/>
  <c r="AI26" i="2" s="1"/>
  <c r="I26" i="2" a="1"/>
  <c r="I26" i="2" s="1"/>
  <c r="L26" i="2" a="1"/>
  <c r="L26" i="2" s="1"/>
  <c r="Z26" i="2" a="1"/>
  <c r="Z26" i="2" s="1"/>
  <c r="AH26" i="2" a="1"/>
  <c r="AH26" i="2" s="1"/>
  <c r="AO26" i="2" a="1"/>
  <c r="AO26" i="2" s="1"/>
  <c r="AR26" i="2" a="1"/>
  <c r="AR26" i="2" s="1"/>
  <c r="AZ26" i="2" a="1"/>
  <c r="AZ26" i="2" s="1"/>
  <c r="BA26" i="2" a="1"/>
  <c r="BA26" i="2" s="1"/>
  <c r="BC26" i="2" a="1"/>
  <c r="BC26" i="2" s="1"/>
  <c r="BD26" i="2" a="1"/>
  <c r="BD26" i="2" s="1"/>
  <c r="BE26" i="2" a="1"/>
  <c r="BE26" i="2" s="1"/>
  <c r="BJ26" i="2" a="1"/>
  <c r="BJ26" i="2" s="1"/>
  <c r="BK26" i="2" a="1"/>
  <c r="BK26" i="2" s="1"/>
  <c r="BL26" i="2" a="1"/>
  <c r="BL26" i="2" s="1"/>
  <c r="BR26" i="2" a="1"/>
  <c r="BR26" i="2" s="1"/>
  <c r="BQ26" i="2" a="1"/>
  <c r="BQ26" i="2" s="1"/>
  <c r="BP26" i="2" a="1"/>
  <c r="BP26" i="2" s="1"/>
  <c r="BO26" i="2" a="1"/>
  <c r="BO26" i="2" s="1"/>
  <c r="BN26" i="2" a="1"/>
  <c r="BN26" i="2" s="1"/>
  <c r="B62" i="7" a="1"/>
  <c r="B62" i="7" s="1"/>
  <c r="B58" i="7" a="1"/>
  <c r="B58" i="7" s="1"/>
  <c r="B54" i="7" a="1"/>
  <c r="B54" i="7" s="1"/>
  <c r="B47" i="7" a="1"/>
  <c r="B47" i="7" s="1"/>
  <c r="B44" i="7" a="1"/>
  <c r="B44" i="7" s="1"/>
  <c r="B40" i="7" a="1"/>
  <c r="B40" i="7" s="1"/>
  <c r="B36" i="7" a="1"/>
  <c r="B36" i="7" s="1"/>
  <c r="B28" i="7" a="1"/>
  <c r="B28" i="7" s="1"/>
  <c r="B27" i="7" a="1"/>
  <c r="B27" i="7" s="1"/>
  <c r="B26" i="7" a="1"/>
  <c r="B26" i="7" s="1"/>
  <c r="B17" i="7" a="1"/>
  <c r="B17" i="7" s="1"/>
  <c r="B11" i="7" a="1"/>
  <c r="B11" i="7" s="1"/>
  <c r="B7" i="7" a="1"/>
  <c r="B7" i="7" s="1"/>
  <c r="BS9" i="3" a="1"/>
  <c r="BS9" i="3" s="1"/>
  <c r="AX9" i="3" a="1"/>
  <c r="AX9" i="3" s="1"/>
  <c r="R9" i="3" a="1"/>
  <c r="R9" i="3" s="1"/>
  <c r="BS8" i="3" a="1"/>
  <c r="BS8" i="3" s="1"/>
  <c r="AX8" i="3" a="1"/>
  <c r="AX8" i="3" s="1"/>
  <c r="R8" i="3" a="1"/>
  <c r="R8" i="3" s="1"/>
  <c r="BS7" i="3" a="1"/>
  <c r="BS7" i="3" s="1"/>
  <c r="AX7" i="3" a="1"/>
  <c r="AX7" i="3" s="1"/>
  <c r="R7" i="3" a="1"/>
  <c r="R7" i="3" s="1"/>
  <c r="BS6" i="3" a="1"/>
  <c r="BS6" i="3" s="1"/>
  <c r="AX6" i="3" a="1"/>
  <c r="AX6" i="3" s="1"/>
  <c r="R6" i="3" a="1"/>
  <c r="R6" i="3" s="1"/>
  <c r="BS5" i="3" a="1"/>
  <c r="BS5" i="3" s="1"/>
  <c r="AX5" i="3" a="1"/>
  <c r="AX5" i="3" s="1"/>
  <c r="R5" i="3" a="1"/>
  <c r="R5" i="3" s="1"/>
  <c r="BS4" i="3" a="1"/>
  <c r="BS4" i="3" s="1"/>
  <c r="AX4" i="3" a="1"/>
  <c r="AX4" i="3" s="1"/>
  <c r="R4" i="3" a="1"/>
  <c r="R4" i="3" s="1"/>
  <c r="BS3" i="3" a="1"/>
  <c r="BS3" i="3" s="1"/>
  <c r="AX3" i="3" a="1"/>
  <c r="AX3" i="3" s="1"/>
  <c r="R3" i="3" a="1"/>
  <c r="R3" i="3" s="1"/>
  <c r="BS2" i="3" a="1"/>
  <c r="BS2" i="3" s="1"/>
  <c r="AX2" i="3" a="1"/>
  <c r="AX2" i="3" s="1"/>
  <c r="R2" i="3" a="1"/>
  <c r="R2" i="3" s="1"/>
  <c r="CK17" i="2"/>
  <c r="CJ17" i="2"/>
  <c r="CF17" i="2"/>
  <c r="CD17" i="2"/>
  <c r="BW17" i="2"/>
  <c r="BV17" i="2"/>
  <c r="BT17" i="2"/>
  <c r="BQ17" i="2"/>
  <c r="BN17" i="2"/>
  <c r="BL17" i="2"/>
  <c r="BJ17" i="2"/>
  <c r="AP17" i="2"/>
  <c r="AQ17" i="2"/>
  <c r="AN17" i="2"/>
  <c r="AO17" i="2"/>
  <c r="CN17" i="2"/>
  <c r="CM25" i="2" a="1"/>
  <c r="CM25" i="2" s="1"/>
  <c r="AI17" i="2"/>
  <c r="AF17" i="2"/>
  <c r="AG17" i="2"/>
  <c r="AE17" i="2"/>
  <c r="AD17" i="2"/>
  <c r="AC17" i="2"/>
  <c r="Z17" i="2"/>
  <c r="Y17" i="2"/>
  <c r="X17" i="2"/>
  <c r="W17" i="2"/>
  <c r="R1" i="3" a="1"/>
  <c r="R1" i="3" s="1"/>
  <c r="BA25" i="2" a="1"/>
  <c r="BA25" i="2" s="1"/>
  <c r="Q17" i="2"/>
  <c r="L17" i="2"/>
  <c r="K17" i="2"/>
  <c r="J17" i="2"/>
  <c r="I17" i="2"/>
  <c r="H17" i="2"/>
  <c r="G17" i="2"/>
  <c r="D17" i="2"/>
  <c r="F17" i="2"/>
  <c r="CH17" i="2"/>
  <c r="BL1" i="3" a="1"/>
  <c r="BL1" i="3" s="1"/>
  <c r="CO25" i="2" a="1"/>
  <c r="CO25" i="2" s="1"/>
  <c r="CM17" i="2"/>
  <c r="BA19" i="2" a="1"/>
  <c r="BA22" i="2" a="1"/>
  <c r="BA21" i="2" a="1"/>
  <c r="BA20" i="2" a="1"/>
  <c r="BA21" i="2" l="1"/>
  <c r="BA22" i="2"/>
  <c r="BA20" i="2"/>
  <c r="BA19" i="2"/>
  <c r="H1" i="3" a="1"/>
  <c r="H1" i="3" s="1"/>
  <c r="BM17" i="2"/>
  <c r="BN25" i="2" a="1"/>
  <c r="BN25" i="2" s="1"/>
  <c r="BA18" i="2" l="1"/>
  <c r="CH1" i="3" a="1"/>
  <c r="CH1" i="3" s="1"/>
  <c r="AF1" i="3" l="1" a="1"/>
  <c r="AF1" i="3" s="1"/>
  <c r="BI17" i="2"/>
  <c r="AZ25" i="2" a="1"/>
  <c r="AZ25" i="2" s="1"/>
  <c r="D49" i="7"/>
  <c r="E49" i="7"/>
  <c r="F49" i="7"/>
  <c r="G49" i="7"/>
  <c r="H49" i="7"/>
  <c r="I49" i="7"/>
  <c r="J49" i="7"/>
  <c r="K49" i="7"/>
  <c r="L49" i="7"/>
  <c r="C49" i="7"/>
  <c r="Q1" i="3" a="1"/>
  <c r="Q1" i="3" s="1"/>
  <c r="BA1" i="3" a="1"/>
  <c r="BA1" i="3" s="1"/>
  <c r="AL1" i="3" l="1" a="1"/>
  <c r="AL1" i="3" s="1"/>
  <c r="AJ17" i="2"/>
  <c r="AL17" i="2"/>
  <c r="AK17" i="2"/>
  <c r="AH17" i="2"/>
  <c r="AU1" i="3" a="1"/>
  <c r="AU1" i="3" s="1"/>
  <c r="AH25" i="2" a="1"/>
  <c r="AH25" i="2" s="1"/>
  <c r="AT1" i="3" a="1"/>
  <c r="AT1" i="3" s="1"/>
  <c r="AS3" i="3" a="1"/>
  <c r="AS3" i="3" s="1"/>
  <c r="AS4" i="3" a="1"/>
  <c r="AS4" i="3" s="1"/>
  <c r="AS5" i="3" a="1"/>
  <c r="AS5" i="3" s="1"/>
  <c r="AS6" i="3" a="1"/>
  <c r="AS6" i="3" s="1"/>
  <c r="AS7" i="3" a="1"/>
  <c r="AS7" i="3" s="1"/>
  <c r="AS8" i="3" a="1"/>
  <c r="AS8" i="3" s="1"/>
  <c r="AS9" i="3" a="1"/>
  <c r="AS9" i="3" s="1"/>
  <c r="AS2" i="3" a="1"/>
  <c r="AS2" i="3" s="1"/>
  <c r="AR3" i="3" a="1"/>
  <c r="AR3" i="3" s="1"/>
  <c r="AR4" i="3" a="1"/>
  <c r="AR4" i="3" s="1"/>
  <c r="AR5" i="3" a="1"/>
  <c r="AR5" i="3" s="1"/>
  <c r="AR6" i="3" a="1"/>
  <c r="AR6" i="3" s="1"/>
  <c r="AR7" i="3" a="1"/>
  <c r="AR7" i="3" s="1"/>
  <c r="AR8" i="3" a="1"/>
  <c r="AR8" i="3" s="1"/>
  <c r="AR9" i="3" a="1"/>
  <c r="AR9" i="3" s="1"/>
  <c r="AR2" i="3" a="1"/>
  <c r="AR2" i="3" s="1"/>
  <c r="L25" i="2" l="1" a="1"/>
  <c r="L25" i="2" s="1"/>
  <c r="G1" i="3" a="1"/>
  <c r="G1" i="3" s="1"/>
  <c r="F1" i="3" a="1"/>
  <c r="F1" i="3" s="1"/>
  <c r="I1" i="3" a="1"/>
  <c r="I1" i="3" s="1"/>
  <c r="Z25" i="2" a="1"/>
  <c r="Z25" i="2" s="1"/>
  <c r="E1" i="3" a="1"/>
  <c r="E1" i="3" s="1"/>
  <c r="O1" i="3" a="1"/>
  <c r="O1" i="3" s="1"/>
  <c r="J3" i="3"/>
  <c r="J4" i="3"/>
  <c r="J5" i="3"/>
  <c r="J6" i="3"/>
  <c r="J7" i="3"/>
  <c r="J8" i="3"/>
  <c r="J9" i="3"/>
  <c r="J2" i="3"/>
  <c r="N1" i="3" a="1"/>
  <c r="N1" i="3" s="1"/>
  <c r="M1" i="3" a="1"/>
  <c r="M1" i="3" s="1"/>
  <c r="P1" i="3" a="1"/>
  <c r="P1" i="3" s="1"/>
  <c r="S1" i="3" a="1"/>
  <c r="S1" i="3" s="1"/>
  <c r="L1" i="3" a="1"/>
  <c r="L1" i="3" s="1"/>
  <c r="CF1" i="3" a="1"/>
  <c r="CF1" i="3" s="1"/>
  <c r="CD1" i="3" a="1"/>
  <c r="CD1" i="3" s="1"/>
  <c r="BE1" i="3" a="1"/>
  <c r="BE1" i="3" s="1"/>
  <c r="BF1" i="3" a="1"/>
  <c r="BF1" i="3" s="1"/>
  <c r="BD1" i="3" a="1"/>
  <c r="BD1" i="3" s="1"/>
  <c r="BR1" i="3" a="1"/>
  <c r="BR1" i="3" s="1"/>
  <c r="BS1" i="3" a="1"/>
  <c r="BS1" i="3" s="1"/>
  <c r="BQ1" i="3" a="1"/>
  <c r="BQ1" i="3" s="1"/>
  <c r="BP1" i="3" a="1"/>
  <c r="BP1" i="3" s="1"/>
  <c r="BU1" i="3" a="1"/>
  <c r="BU1" i="3" s="1"/>
  <c r="BV1" i="3" a="1"/>
  <c r="BV1" i="3" s="1"/>
  <c r="BT1" i="3" a="1"/>
  <c r="BT1" i="3" s="1"/>
  <c r="BJ1" i="3" a="1"/>
  <c r="BJ1" i="3" s="1"/>
  <c r="BI1" i="3" a="1"/>
  <c r="BI1" i="3" s="1"/>
  <c r="BB1" i="3" a="1"/>
  <c r="BB1" i="3" s="1"/>
  <c r="BH1" i="3" a="1"/>
  <c r="BH1" i="3" s="1"/>
  <c r="BC1" i="3" a="1"/>
  <c r="BC1" i="3" s="1"/>
  <c r="AM1" i="3" a="1"/>
  <c r="AM1" i="3" s="1"/>
  <c r="BC25" i="2" a="1"/>
  <c r="BC25" i="2" s="1"/>
  <c r="BD25" i="2" a="1"/>
  <c r="BD25" i="2" s="1"/>
  <c r="BE25" i="2" a="1"/>
  <c r="BE25" i="2" s="1"/>
  <c r="BF25" i="2" a="1"/>
  <c r="BF25" i="2" s="1"/>
  <c r="BG25" i="2" a="1"/>
  <c r="BG25" i="2" s="1"/>
  <c r="BH25" i="2" a="1"/>
  <c r="BH25" i="2" s="1"/>
  <c r="CU25" i="2" a="1"/>
  <c r="CU25" i="2" s="1"/>
  <c r="CN25" i="2" a="1"/>
  <c r="CN25" i="2" s="1"/>
  <c r="CI25" i="2" a="1"/>
  <c r="CI25" i="2" s="1"/>
  <c r="CG25" i="2" a="1"/>
  <c r="CG25" i="2" s="1"/>
  <c r="CE25" i="2" a="1"/>
  <c r="CE25" i="2" s="1"/>
  <c r="CC25" i="2" a="1"/>
  <c r="CC25" i="2" s="1"/>
  <c r="BX25" i="2" a="1"/>
  <c r="BX25" i="2" s="1"/>
  <c r="BW25" i="2" a="1"/>
  <c r="BW25" i="2" s="1"/>
  <c r="BV25" i="2" a="1"/>
  <c r="BV25" i="2" s="1"/>
  <c r="BR25" i="2" a="1"/>
  <c r="BR25" i="2" s="1"/>
  <c r="BQ25" i="2" a="1"/>
  <c r="BQ25" i="2" s="1"/>
  <c r="BP25" i="2" a="1"/>
  <c r="BP25" i="2" s="1"/>
  <c r="BO25" i="2" a="1"/>
  <c r="BO25" i="2" s="1"/>
  <c r="BL25" i="2" a="1"/>
  <c r="BL25" i="2" s="1"/>
  <c r="BK25" i="2" a="1"/>
  <c r="BK25" i="2" s="1"/>
  <c r="BJ25" i="2" a="1"/>
  <c r="BJ25" i="2" s="1"/>
  <c r="AR25" i="2" a="1"/>
  <c r="AR25" i="2" s="1"/>
  <c r="AO25" i="2" a="1"/>
  <c r="AO25" i="2" s="1"/>
  <c r="AI25" i="2" a="1"/>
  <c r="AI25" i="2" s="1"/>
  <c r="I25" i="2" a="1"/>
  <c r="I25" i="2" s="1"/>
  <c r="B13" i="8"/>
  <c r="B12" i="8" l="1" a="1"/>
  <c r="B12" i="8" s="1"/>
  <c r="C6" i="8" a="1"/>
  <c r="C6" i="8" s="1"/>
  <c r="BX1" i="3" a="1"/>
  <c r="BX1" i="3" s="1"/>
  <c r="AY1" i="3" a="1"/>
  <c r="AY1" i="3" s="1"/>
  <c r="B2" i="2" a="1"/>
  <c r="B2" i="2" s="1"/>
  <c r="BN1" i="3" a="1"/>
  <c r="BN1" i="3" s="1"/>
  <c r="B6" i="8" l="1"/>
  <c r="BW1" i="3" a="1"/>
  <c r="BW1" i="3" s="1"/>
  <c r="BY1" i="3" a="1"/>
  <c r="BY1" i="3" s="1"/>
  <c r="BZ1" i="3" a="1"/>
  <c r="BZ1" i="3" s="1"/>
  <c r="CA1" i="3" a="1"/>
  <c r="CA1" i="3" s="1"/>
  <c r="CB1" i="3" a="1"/>
  <c r="CB1" i="3" s="1"/>
  <c r="CC1" i="3" a="1"/>
  <c r="CC1" i="3" s="1"/>
  <c r="X1" i="3" a="1"/>
  <c r="X1" i="3" s="1"/>
  <c r="CG1" i="3" a="1"/>
  <c r="CG1" i="3" s="1"/>
  <c r="CE1" i="3" a="1"/>
  <c r="CE1" i="3" s="1"/>
  <c r="BO1" i="3" a="1"/>
  <c r="BO1" i="3" s="1"/>
  <c r="BM1" i="3" a="1"/>
  <c r="BM1" i="3" s="1"/>
  <c r="BK1" i="3" a="1"/>
  <c r="BK1" i="3" s="1"/>
  <c r="BG1" i="3" a="1"/>
  <c r="BG1" i="3" s="1"/>
  <c r="AZ1" i="3" a="1"/>
  <c r="AZ1" i="3" s="1"/>
  <c r="AW1" i="3" a="1"/>
  <c r="AW1" i="3" s="1"/>
  <c r="AK1" i="3" a="1"/>
  <c r="AK1" i="3" s="1"/>
  <c r="AV1" i="3" a="1"/>
  <c r="AV1" i="3" s="1"/>
  <c r="AS1" i="3" a="1"/>
  <c r="AS1" i="3" s="1"/>
  <c r="AR1" i="3" a="1"/>
  <c r="AR1" i="3" s="1"/>
  <c r="AQ1" i="3" a="1"/>
  <c r="AQ1" i="3" s="1"/>
  <c r="AP1" i="3" a="1"/>
  <c r="AP1" i="3" s="1"/>
  <c r="AO1" i="3" a="1"/>
  <c r="AO1" i="3" s="1"/>
  <c r="AN1" i="3" a="1"/>
  <c r="AN1" i="3" s="1"/>
  <c r="AJ1" i="3" a="1"/>
  <c r="AJ1" i="3" s="1"/>
  <c r="AI1" i="3" a="1"/>
  <c r="AI1" i="3" s="1"/>
  <c r="AH1" i="3" a="1"/>
  <c r="AH1" i="3" s="1"/>
  <c r="AG1" i="3" a="1"/>
  <c r="AG1" i="3" s="1"/>
  <c r="AE1" i="3" a="1"/>
  <c r="AE1" i="3" s="1"/>
  <c r="AD1" i="3" a="1"/>
  <c r="AD1" i="3" s="1"/>
  <c r="AC1" i="3" a="1"/>
  <c r="AC1" i="3" s="1"/>
  <c r="AB1" i="3" a="1"/>
  <c r="AB1" i="3" s="1"/>
  <c r="AA1" i="3" a="1"/>
  <c r="AA1" i="3" s="1"/>
  <c r="Z1" i="3" a="1"/>
  <c r="Z1" i="3" s="1"/>
  <c r="Y1" i="3" a="1"/>
  <c r="Y1" i="3" s="1"/>
  <c r="W1" i="3" a="1"/>
  <c r="W1" i="3" s="1"/>
  <c r="V1" i="3" a="1"/>
  <c r="V1" i="3" s="1"/>
  <c r="U1" i="3" a="1"/>
  <c r="U1" i="3" s="1"/>
  <c r="T1" i="3" a="1"/>
  <c r="T1" i="3" s="1"/>
  <c r="K1" i="3" a="1"/>
  <c r="K1" i="3" s="1"/>
  <c r="J1" i="3" a="1"/>
  <c r="J1" i="3" s="1"/>
  <c r="D1" i="3" a="1"/>
  <c r="D1" i="3" s="1"/>
  <c r="C1" i="3" a="1"/>
  <c r="C1" i="3" s="1"/>
  <c r="B1" i="3" a="1"/>
  <c r="B1" i="3" s="1"/>
  <c r="A1" i="3" a="1"/>
  <c r="A1" i="3" s="1"/>
  <c r="AX1" i="3" a="1"/>
  <c r="AX1" i="3" s="1"/>
  <c r="BW19" i="2" a="1"/>
  <c r="CQ20" i="2" a="1"/>
  <c r="AF19" i="2" a="1"/>
  <c r="CQ21" i="2" a="1"/>
  <c r="BP20" i="2" a="1"/>
  <c r="BM19" i="2" a="1"/>
  <c r="CS22" i="2" a="1"/>
  <c r="AE20" i="2" a="1"/>
  <c r="AH20" i="2" a="1"/>
  <c r="AV21" i="2" a="1"/>
  <c r="S20" i="2" a="1"/>
  <c r="BL20" i="2" a="1"/>
  <c r="AQ22" i="2" a="1"/>
  <c r="T21" i="2" a="1"/>
  <c r="Y20" i="2" a="1"/>
  <c r="J22" i="2" a="1"/>
  <c r="CO20" i="2" a="1"/>
  <c r="BH20" i="2" a="1"/>
  <c r="AC22" i="2" a="1"/>
  <c r="CK19" i="2" a="1"/>
  <c r="BK20" i="2" a="1"/>
  <c r="CS20" i="2" a="1"/>
  <c r="N22" i="2" a="1"/>
  <c r="E20" i="2" a="1"/>
  <c r="AW22" i="2" a="1"/>
  <c r="BP21" i="2" a="1"/>
  <c r="J19" i="2" a="1"/>
  <c r="CF21" i="2" a="1"/>
  <c r="CC19" i="2" a="1"/>
  <c r="BK22" i="2" a="1"/>
  <c r="Z22" i="2" a="1"/>
  <c r="S21" i="2" a="1"/>
  <c r="CR20" i="2" a="1"/>
  <c r="K20" i="2" a="1"/>
  <c r="AZ21" i="2" a="1"/>
  <c r="CD21" i="2" a="1"/>
  <c r="AP20" i="2" a="1"/>
  <c r="F22" i="2" a="1"/>
  <c r="BM21" i="2" a="1"/>
  <c r="BC22" i="2" a="1"/>
  <c r="AA21" i="2" a="1"/>
  <c r="X19" i="2" a="1"/>
  <c r="BQ20" i="2" a="1"/>
  <c r="CF19" i="2" a="1"/>
  <c r="AW19" i="2" a="1"/>
  <c r="BI22" i="2" a="1"/>
  <c r="AR19" i="2" a="1"/>
  <c r="N19" i="2" a="1"/>
  <c r="BE21" i="2" a="1"/>
  <c r="AA20" i="2" a="1"/>
  <c r="CE22" i="2" a="1"/>
  <c r="AT20" i="2" a="1"/>
  <c r="AS19" i="2" a="1"/>
  <c r="R20" i="2" a="1"/>
  <c r="AM19" i="2" a="1"/>
  <c r="BR21" i="2" a="1"/>
  <c r="BX22" i="2" a="1"/>
  <c r="V20" i="2" a="1"/>
  <c r="P20" i="2" a="1"/>
  <c r="AC21" i="2" a="1"/>
  <c r="CC21" i="2" a="1"/>
  <c r="AK21" i="2" a="1"/>
  <c r="CS21" i="2" a="1"/>
  <c r="AQ20" i="2" a="1"/>
  <c r="S19" i="2" a="1"/>
  <c r="O20" i="2" a="1"/>
  <c r="AR22" i="2" a="1"/>
  <c r="BR22" i="2" a="1"/>
  <c r="CI19" i="2" a="1"/>
  <c r="BK19" i="2" a="1"/>
  <c r="BU19" i="2" a="1"/>
  <c r="Y19" i="2" a="1"/>
  <c r="P19" i="2" a="1"/>
  <c r="Q19" i="2" a="1"/>
  <c r="CJ21" i="2" a="1"/>
  <c r="CK21" i="2" a="1"/>
  <c r="F20" i="2" a="1"/>
  <c r="AK19" i="2" a="1"/>
  <c r="BT21" i="2" a="1"/>
  <c r="BZ20" i="2" a="1"/>
  <c r="I20" i="2" a="1"/>
  <c r="CG19" i="2" a="1"/>
  <c r="AD22" i="2" a="1"/>
  <c r="W19" i="2" a="1"/>
  <c r="BJ19" i="2" a="1"/>
  <c r="CU21" i="2" a="1"/>
  <c r="AD20" i="2" a="1"/>
  <c r="R22" i="2" a="1"/>
  <c r="CN21" i="2" a="1"/>
  <c r="BD20" i="2" a="1"/>
  <c r="I19" i="2" a="1"/>
  <c r="BX21" i="2" a="1"/>
  <c r="CG20" i="2" a="1"/>
  <c r="AG21" i="2" a="1"/>
  <c r="AP19" i="2" a="1"/>
  <c r="AU21" i="2" a="1"/>
  <c r="AW20" i="2" a="1"/>
  <c r="AL22" i="2" a="1"/>
  <c r="AW21" i="2" a="1"/>
  <c r="L22" i="2" a="1"/>
  <c r="W20" i="2" a="1"/>
  <c r="I22" i="2" a="1"/>
  <c r="BG20" i="2" a="1"/>
  <c r="J21" i="2" a="1"/>
  <c r="BZ22" i="2" a="1"/>
  <c r="BP19" i="2" a="1"/>
  <c r="AH22" i="2" a="1"/>
  <c r="BH22" i="2" a="1"/>
  <c r="AO20" i="2" a="1"/>
  <c r="AS22" i="2" a="1"/>
  <c r="AZ20" i="2" a="1"/>
  <c r="AI22" i="2" a="1"/>
  <c r="CU22" i="2" a="1"/>
  <c r="O22" i="2" a="1"/>
  <c r="AF22" i="2" a="1"/>
  <c r="BV20" i="2" a="1"/>
  <c r="AZ19" i="2" a="1"/>
  <c r="CH22" i="2" a="1"/>
  <c r="AX22" i="2" a="1"/>
  <c r="F19" i="2" a="1"/>
  <c r="AO22" i="2" a="1"/>
  <c r="BT22" i="2" a="1"/>
  <c r="AS20" i="2" a="1"/>
  <c r="AB22" i="2" a="1"/>
  <c r="BD21" i="2" a="1"/>
  <c r="F21" i="2" a="1"/>
  <c r="AL19" i="2" a="1"/>
  <c r="BF21" i="2" a="1"/>
  <c r="BF22" i="2" a="1"/>
  <c r="CB21" i="2" a="1"/>
  <c r="AB20" i="2" a="1"/>
  <c r="BK21" i="2" a="1"/>
  <c r="U22" i="2" a="1"/>
  <c r="BW20" i="2" a="1"/>
  <c r="AG20" i="2" a="1"/>
  <c r="AA22" i="2" a="1"/>
  <c r="BL22" i="2" a="1"/>
  <c r="CP20" i="2" a="1"/>
  <c r="BE19" i="2" a="1"/>
  <c r="Q21" i="2" a="1"/>
  <c r="BV22" i="2" a="1"/>
  <c r="BX19" i="2" a="1"/>
  <c r="U20" i="2" a="1"/>
  <c r="CM19" i="2" a="1"/>
  <c r="Q20" i="2" a="1"/>
  <c r="C20" i="2" a="1"/>
  <c r="CG22" i="2" a="1"/>
  <c r="AS21" i="2" a="1"/>
  <c r="CR22" i="2" a="1"/>
  <c r="BV19" i="2" a="1"/>
  <c r="K19" i="2" a="1"/>
  <c r="H20" i="2" a="1"/>
  <c r="AC20" i="2" a="1"/>
  <c r="BR20" i="2" a="1"/>
  <c r="BD19" i="2" a="1"/>
  <c r="BQ22" i="2" a="1"/>
  <c r="BB22" i="2" a="1"/>
  <c r="V21" i="2" a="1"/>
  <c r="AY22" i="2" a="1"/>
  <c r="CP22" i="2" a="1"/>
  <c r="Z21" i="2" a="1"/>
  <c r="AA19" i="2" a="1"/>
  <c r="C22" i="2" a="1"/>
  <c r="BI20" i="2" a="1"/>
  <c r="BT20" i="2" a="1"/>
  <c r="CO19" i="2" a="1"/>
  <c r="AX19" i="2" a="1"/>
  <c r="AK20" i="2" a="1"/>
  <c r="BN20" i="2" a="1"/>
  <c r="BU22" i="2" a="1"/>
  <c r="BO21" i="2" a="1"/>
  <c r="G22" i="2" a="1"/>
  <c r="AT22" i="2" a="1"/>
  <c r="CN20" i="2" a="1"/>
  <c r="CK22" i="2" a="1"/>
  <c r="M19" i="2" a="1"/>
  <c r="T19" i="2" a="1"/>
  <c r="D19" i="2" a="1"/>
  <c r="BY21" i="2" a="1"/>
  <c r="BW21" i="2" a="1"/>
  <c r="D21" i="2" a="1"/>
  <c r="G21" i="2" a="1"/>
  <c r="G20" i="2" a="1"/>
  <c r="AN19" i="2" a="1"/>
  <c r="CI20" i="2" a="1"/>
  <c r="CB20" i="2" a="1"/>
  <c r="CO22" i="2" a="1"/>
  <c r="CT20" i="2" a="1"/>
  <c r="U19" i="2" a="1"/>
  <c r="AC19" i="2" a="1"/>
  <c r="BC19" i="2" a="1"/>
  <c r="CK20" i="2" a="1"/>
  <c r="AQ19" i="2" a="1"/>
  <c r="CR19" i="2" a="1"/>
  <c r="BJ21" i="2" a="1"/>
  <c r="CD22" i="2" a="1"/>
  <c r="BJ20" i="2" a="1"/>
  <c r="Z20" i="2" a="1"/>
  <c r="AT19" i="2" a="1"/>
  <c r="AR20" i="2" a="1"/>
  <c r="L20" i="2" a="1"/>
  <c r="AI21" i="2" a="1"/>
  <c r="C21" i="2" a="1"/>
  <c r="BY19" i="2" a="1"/>
  <c r="CJ22" i="2" a="1"/>
  <c r="CF20" i="2" a="1"/>
  <c r="CQ22" i="2" a="1"/>
  <c r="AL20" i="2" a="1"/>
  <c r="I21" i="2" a="1"/>
  <c r="Z19" i="2" a="1"/>
  <c r="CA21" i="2" a="1"/>
  <c r="CD19" i="2" a="1"/>
  <c r="CA20" i="2" a="1"/>
  <c r="BN21" i="2" a="1"/>
  <c r="S22" i="2" a="1"/>
  <c r="BU21" i="2" a="1"/>
  <c r="AM22" i="2" a="1"/>
  <c r="M21" i="2" a="1"/>
  <c r="BZ19" i="2" a="1"/>
  <c r="BG21" i="2" a="1"/>
  <c r="AV20" i="2" a="1"/>
  <c r="CH20" i="2" a="1"/>
  <c r="K21" i="2" a="1"/>
  <c r="BI19" i="2" a="1"/>
  <c r="BN22" i="2" a="1"/>
  <c r="CC20" i="2" a="1"/>
  <c r="L19" i="2" a="1"/>
  <c r="CL21" i="2" a="1"/>
  <c r="AB19" i="2" a="1"/>
  <c r="AZ22" i="2" a="1"/>
  <c r="X21" i="2" a="1"/>
  <c r="AM21" i="2" a="1"/>
  <c r="AY20" i="2" a="1"/>
  <c r="BI21" i="2" a="1"/>
  <c r="BB21" i="2" a="1"/>
  <c r="CD20" i="2" a="1"/>
  <c r="CF22" i="2" a="1"/>
  <c r="AU20" i="2" a="1"/>
  <c r="BL21" i="2" a="1"/>
  <c r="AE19" i="2" a="1"/>
  <c r="AF20" i="2" a="1"/>
  <c r="CT21" i="2" a="1"/>
  <c r="D22" i="2" a="1"/>
  <c r="M22" i="2" a="1"/>
  <c r="BQ21" i="2" a="1"/>
  <c r="AX20" i="2" a="1"/>
  <c r="AR21" i="2" a="1"/>
  <c r="X20" i="2" a="1"/>
  <c r="E21" i="2" a="1"/>
  <c r="AN22" i="2" a="1"/>
  <c r="AP22" i="2" a="1"/>
  <c r="BW22" i="2" a="1"/>
  <c r="BY22" i="2" a="1"/>
  <c r="AD21" i="2" a="1"/>
  <c r="R19" i="2" a="1"/>
  <c r="BG19" i="2" a="1"/>
  <c r="CI22" i="2" a="1"/>
  <c r="Y21" i="2" a="1"/>
  <c r="CH21" i="2" a="1"/>
  <c r="H21" i="2" a="1"/>
  <c r="BE20" i="2" a="1"/>
  <c r="BO20" i="2" a="1"/>
  <c r="O19" i="2" a="1"/>
  <c r="K22" i="2" a="1"/>
  <c r="AH21" i="2" a="1"/>
  <c r="AL21" i="2" a="1"/>
  <c r="BB19" i="2" a="1"/>
  <c r="AM20" i="2" a="1"/>
  <c r="T20" i="2" a="1"/>
  <c r="CR21" i="2" a="1"/>
  <c r="CO21" i="2" a="1"/>
  <c r="H19" i="2" a="1"/>
  <c r="AE21" i="2" a="1"/>
  <c r="CS19" i="2" a="1"/>
  <c r="CM21" i="2" a="1"/>
  <c r="N21" i="2" a="1"/>
  <c r="CJ20" i="2" a="1"/>
  <c r="AV19" i="2" a="1"/>
  <c r="AB21" i="2" a="1"/>
  <c r="BF20" i="2" a="1"/>
  <c r="CA19" i="2" a="1"/>
  <c r="V19" i="2" a="1"/>
  <c r="AD19" i="2" a="1"/>
  <c r="N20" i="2" a="1"/>
  <c r="CE21" i="2" a="1"/>
  <c r="BG22" i="2" a="1"/>
  <c r="BO22" i="2" a="1"/>
  <c r="AG22" i="2" a="1"/>
  <c r="BM22" i="2" a="1"/>
  <c r="M20" i="2" a="1"/>
  <c r="CN22" i="2" a="1"/>
  <c r="Y22" i="2" a="1"/>
  <c r="AG19" i="2" a="1"/>
  <c r="AX21" i="2" a="1"/>
  <c r="CM22" i="2" a="1"/>
  <c r="CQ19" i="2" a="1"/>
  <c r="CL22" i="2" a="1"/>
  <c r="BC20" i="2" a="1"/>
  <c r="BE22" i="2" a="1"/>
  <c r="BX20" i="2" a="1"/>
  <c r="CE20" i="2" a="1"/>
  <c r="BZ21" i="2" a="1"/>
  <c r="BS21" i="2" a="1"/>
  <c r="BC21" i="2" a="1"/>
  <c r="BN19" i="2" a="1"/>
  <c r="AJ22" i="2" a="1"/>
  <c r="W22" i="2" a="1"/>
  <c r="BL19" i="2" a="1"/>
  <c r="CT19" i="2" a="1"/>
  <c r="BB20" i="2" a="1"/>
  <c r="V22" i="2" a="1"/>
  <c r="BQ19" i="2" a="1"/>
  <c r="C19" i="2" a="1"/>
  <c r="R21" i="2" a="1"/>
  <c r="CP21" i="2" a="1"/>
  <c r="CC22" i="2" a="1"/>
  <c r="U21" i="2" a="1"/>
  <c r="BO19" i="2" a="1"/>
  <c r="AI19" i="2" a="1"/>
  <c r="E19" i="2" a="1"/>
  <c r="AN21" i="2" a="1"/>
  <c r="BS20" i="2" a="1"/>
  <c r="BH21" i="2" a="1"/>
  <c r="O21" i="2" a="1"/>
  <c r="AP21" i="2" a="1"/>
  <c r="AT21" i="2" a="1"/>
  <c r="Q22" i="2" a="1"/>
  <c r="AJ21" i="2" a="1"/>
  <c r="CM20" i="2" a="1"/>
  <c r="CJ19" i="2" a="1"/>
  <c r="AN20" i="2" a="1"/>
  <c r="AY19" i="2" a="1"/>
  <c r="X22" i="2" a="1"/>
  <c r="AQ21" i="2" a="1"/>
  <c r="BR19" i="2" a="1"/>
  <c r="J20" i="2" a="1"/>
  <c r="BF19" i="2" a="1"/>
  <c r="AH19" i="2" a="1"/>
  <c r="CI21" i="2" a="1"/>
  <c r="CT22" i="2" a="1"/>
  <c r="CL20" i="2" a="1"/>
  <c r="BT19" i="2" a="1"/>
  <c r="AY21" i="2" a="1"/>
  <c r="AU22" i="2" a="1"/>
  <c r="D20" i="2" a="1"/>
  <c r="CU19" i="2" a="1"/>
  <c r="AU19" i="2" a="1"/>
  <c r="BY20" i="2" a="1"/>
  <c r="CA22" i="2" a="1"/>
  <c r="P22" i="2" a="1"/>
  <c r="BP22" i="2" a="1"/>
  <c r="CB22" i="2" a="1"/>
  <c r="H22" i="2" a="1"/>
  <c r="AE22" i="2" a="1"/>
  <c r="BV21" i="2" a="1"/>
  <c r="AO19" i="2" a="1"/>
  <c r="AK22" i="2" a="1"/>
  <c r="BM20" i="2" a="1"/>
  <c r="W21" i="2" a="1"/>
  <c r="BS19" i="2" a="1"/>
  <c r="CN19" i="2" a="1"/>
  <c r="BJ22" i="2" a="1"/>
  <c r="CB19" i="2" a="1"/>
  <c r="P21" i="2" a="1"/>
  <c r="CE19" i="2" a="1"/>
  <c r="AJ19" i="2" a="1"/>
  <c r="CU20" i="2" a="1"/>
  <c r="T22" i="2" a="1"/>
  <c r="AI20" i="2" a="1"/>
  <c r="BU20" i="2" a="1"/>
  <c r="CL19" i="2" a="1"/>
  <c r="BH19" i="2" a="1"/>
  <c r="AO21" i="2" a="1"/>
  <c r="CG21" i="2" a="1"/>
  <c r="AF21" i="2" a="1"/>
  <c r="AV22" i="2" a="1"/>
  <c r="G19" i="2" a="1"/>
  <c r="CP19" i="2" a="1"/>
  <c r="L21" i="2" a="1"/>
  <c r="AJ20" i="2" a="1"/>
  <c r="BS22" i="2" a="1"/>
  <c r="E22" i="2" a="1"/>
  <c r="CH19" i="2" a="1"/>
  <c r="BD22" i="2" a="1"/>
  <c r="A16" i="8" l="1" a="1"/>
  <c r="A16" i="8" s="1"/>
  <c r="B16" i="8" s="1" a="1"/>
  <c r="B16" i="8" s="1"/>
  <c r="CB21" i="2"/>
  <c r="CB20" i="2"/>
  <c r="CB19" i="2"/>
  <c r="CB22" i="2"/>
  <c r="BQ22" i="2"/>
  <c r="CS22" i="2"/>
  <c r="CR22" i="2"/>
  <c r="BY22" i="2"/>
  <c r="BM22" i="2"/>
  <c r="AZ22" i="2"/>
  <c r="AN22" i="2"/>
  <c r="AB22" i="2"/>
  <c r="V22" i="2"/>
  <c r="BX22" i="2"/>
  <c r="BL22" i="2"/>
  <c r="AY22" i="2"/>
  <c r="AM22" i="2"/>
  <c r="AA22" i="2"/>
  <c r="O22" i="2"/>
  <c r="I22" i="2"/>
  <c r="BR22" i="2"/>
  <c r="BF22" i="2"/>
  <c r="AS22" i="2"/>
  <c r="AG22" i="2"/>
  <c r="U22" i="2"/>
  <c r="BE22" i="2"/>
  <c r="AX22" i="2"/>
  <c r="AR22" i="2"/>
  <c r="AL22" i="2"/>
  <c r="AF22" i="2"/>
  <c r="Z22" i="2"/>
  <c r="T22" i="2"/>
  <c r="N22" i="2"/>
  <c r="H22" i="2"/>
  <c r="CE22" i="2"/>
  <c r="CO22" i="2"/>
  <c r="CC22" i="2"/>
  <c r="BP22" i="2"/>
  <c r="BD22" i="2"/>
  <c r="AQ22" i="2"/>
  <c r="AE22" i="2"/>
  <c r="S22" i="2"/>
  <c r="G22" i="2"/>
  <c r="CK22" i="2"/>
  <c r="BK22" i="2"/>
  <c r="CU22" i="2"/>
  <c r="CI22" i="2"/>
  <c r="BV22" i="2"/>
  <c r="BJ22" i="2"/>
  <c r="AW22" i="2"/>
  <c r="AK22" i="2"/>
  <c r="Y22" i="2"/>
  <c r="M22" i="2"/>
  <c r="CP22" i="2"/>
  <c r="CN22" i="2"/>
  <c r="CA22" i="2"/>
  <c r="BO22" i="2"/>
  <c r="BC22" i="2"/>
  <c r="AP22" i="2"/>
  <c r="AD22" i="2"/>
  <c r="X22" i="2"/>
  <c r="L22" i="2"/>
  <c r="F22" i="2"/>
  <c r="CJ22" i="2"/>
  <c r="CT22" i="2"/>
  <c r="CH22" i="2"/>
  <c r="BU22" i="2"/>
  <c r="BI22" i="2"/>
  <c r="AV22" i="2"/>
  <c r="AJ22" i="2"/>
  <c r="R22" i="2"/>
  <c r="CQ22" i="2"/>
  <c r="CM22" i="2"/>
  <c r="BZ22" i="2"/>
  <c r="BN22" i="2"/>
  <c r="BB22" i="2"/>
  <c r="AO22" i="2"/>
  <c r="AC22" i="2"/>
  <c r="Q22" i="2"/>
  <c r="E22" i="2"/>
  <c r="CD22" i="2"/>
  <c r="CG22" i="2"/>
  <c r="BT22" i="2"/>
  <c r="BH22" i="2"/>
  <c r="AU22" i="2"/>
  <c r="AI22" i="2"/>
  <c r="W22" i="2"/>
  <c r="K22" i="2"/>
  <c r="BW22" i="2"/>
  <c r="CL22" i="2"/>
  <c r="CF22" i="2"/>
  <c r="BS22" i="2"/>
  <c r="BG22" i="2"/>
  <c r="AT22" i="2"/>
  <c r="AH22" i="2"/>
  <c r="P22" i="2"/>
  <c r="J22" i="2"/>
  <c r="D22" i="2"/>
  <c r="C22" i="2"/>
  <c r="BL21" i="2"/>
  <c r="BK21" i="2"/>
  <c r="AX21" i="2"/>
  <c r="AL21" i="2"/>
  <c r="Z21" i="2"/>
  <c r="N21" i="2"/>
  <c r="H21" i="2"/>
  <c r="CA21" i="2"/>
  <c r="BR21" i="2"/>
  <c r="BW21" i="2"/>
  <c r="BQ21" i="2"/>
  <c r="BE21" i="2"/>
  <c r="AR21" i="2"/>
  <c r="AF21" i="2"/>
  <c r="T21" i="2"/>
  <c r="BU21" i="2"/>
  <c r="BF21" i="2"/>
  <c r="BV21" i="2"/>
  <c r="BJ21" i="2"/>
  <c r="AW21" i="2"/>
  <c r="AK21" i="2"/>
  <c r="Y21" i="2"/>
  <c r="M21" i="2"/>
  <c r="G21" i="2"/>
  <c r="BX21" i="2"/>
  <c r="BP21" i="2"/>
  <c r="BD21" i="2"/>
  <c r="AQ21" i="2"/>
  <c r="AE21" i="2"/>
  <c r="S21" i="2"/>
  <c r="L21" i="2"/>
  <c r="F21" i="2"/>
  <c r="BC21" i="2"/>
  <c r="AD21" i="2"/>
  <c r="X21" i="2"/>
  <c r="R21" i="2"/>
  <c r="BI21" i="2"/>
  <c r="BT21" i="2"/>
  <c r="BH21" i="2"/>
  <c r="AU21" i="2"/>
  <c r="AI21" i="2"/>
  <c r="W21" i="2"/>
  <c r="K21" i="2"/>
  <c r="E21" i="2"/>
  <c r="AP21" i="2"/>
  <c r="BZ21" i="2"/>
  <c r="BN21" i="2"/>
  <c r="BB21" i="2"/>
  <c r="AO21" i="2"/>
  <c r="AC21" i="2"/>
  <c r="Q21" i="2"/>
  <c r="AV21" i="2"/>
  <c r="BS21" i="2"/>
  <c r="BG21" i="2"/>
  <c r="AT21" i="2"/>
  <c r="AH21" i="2"/>
  <c r="V21" i="2"/>
  <c r="J21" i="2"/>
  <c r="D21" i="2"/>
  <c r="BO21" i="2"/>
  <c r="AJ21" i="2"/>
  <c r="BY21" i="2"/>
  <c r="BM21" i="2"/>
  <c r="AZ21" i="2"/>
  <c r="AN21" i="2"/>
  <c r="AB21" i="2"/>
  <c r="P21" i="2"/>
  <c r="AY21" i="2"/>
  <c r="AS21" i="2"/>
  <c r="AM21" i="2"/>
  <c r="AG21" i="2"/>
  <c r="AA21" i="2"/>
  <c r="U21" i="2"/>
  <c r="O21" i="2"/>
  <c r="I21" i="2"/>
  <c r="C21" i="2"/>
  <c r="CQ21" i="2"/>
  <c r="CP21" i="2"/>
  <c r="CI21" i="2"/>
  <c r="CT21" i="2"/>
  <c r="CH21" i="2"/>
  <c r="CM21" i="2"/>
  <c r="CG21" i="2"/>
  <c r="CN21" i="2"/>
  <c r="CS21" i="2"/>
  <c r="CO21" i="2"/>
  <c r="CL21" i="2"/>
  <c r="CF21" i="2"/>
  <c r="CR21" i="2"/>
  <c r="CU21" i="2"/>
  <c r="CK21" i="2"/>
  <c r="CE21" i="2"/>
  <c r="CJ21" i="2"/>
  <c r="CD21" i="2"/>
  <c r="CC21" i="2"/>
  <c r="BW20" i="2"/>
  <c r="N20" i="2"/>
  <c r="CA20" i="2"/>
  <c r="CR20" i="2"/>
  <c r="CF20" i="2"/>
  <c r="BS20" i="2"/>
  <c r="BG20" i="2"/>
  <c r="AT20" i="2"/>
  <c r="AB20" i="2"/>
  <c r="AX20" i="2"/>
  <c r="CK20" i="2"/>
  <c r="BX20" i="2"/>
  <c r="BL20" i="2"/>
  <c r="AY20" i="2"/>
  <c r="AM20" i="2"/>
  <c r="AA20" i="2"/>
  <c r="I20" i="2"/>
  <c r="CD20" i="2"/>
  <c r="T20" i="2"/>
  <c r="CH20" i="2"/>
  <c r="CQ20" i="2"/>
  <c r="CE20" i="2"/>
  <c r="BR20" i="2"/>
  <c r="BF20" i="2"/>
  <c r="AS20" i="2"/>
  <c r="AG20" i="2"/>
  <c r="U20" i="2"/>
  <c r="O20" i="2"/>
  <c r="BQ20" i="2"/>
  <c r="CU20" i="2"/>
  <c r="CI20" i="2"/>
  <c r="BP20" i="2"/>
  <c r="BD20" i="2"/>
  <c r="AQ20" i="2"/>
  <c r="AE20" i="2"/>
  <c r="S20" i="2"/>
  <c r="G20" i="2"/>
  <c r="BE20" i="2"/>
  <c r="Z20" i="2"/>
  <c r="CO20" i="2"/>
  <c r="CC20" i="2"/>
  <c r="BV20" i="2"/>
  <c r="BJ20" i="2"/>
  <c r="AW20" i="2"/>
  <c r="AK20" i="2"/>
  <c r="Y20" i="2"/>
  <c r="M20" i="2"/>
  <c r="CP20" i="2"/>
  <c r="AL20" i="2"/>
  <c r="CN20" i="2"/>
  <c r="BU20" i="2"/>
  <c r="BO20" i="2"/>
  <c r="BC20" i="2"/>
  <c r="AP20" i="2"/>
  <c r="AD20" i="2"/>
  <c r="L20" i="2"/>
  <c r="F20" i="2"/>
  <c r="BI20" i="2"/>
  <c r="AV20" i="2"/>
  <c r="AJ20" i="2"/>
  <c r="X20" i="2"/>
  <c r="R20" i="2"/>
  <c r="AR20" i="2"/>
  <c r="CT20" i="2"/>
  <c r="CS20" i="2"/>
  <c r="CG20" i="2"/>
  <c r="BT20" i="2"/>
  <c r="BH20" i="2"/>
  <c r="AU20" i="2"/>
  <c r="AC20" i="2"/>
  <c r="Q20" i="2"/>
  <c r="E20" i="2"/>
  <c r="BK20" i="2"/>
  <c r="H20" i="2"/>
  <c r="CM20" i="2"/>
  <c r="BZ20" i="2"/>
  <c r="BN20" i="2"/>
  <c r="BB20" i="2"/>
  <c r="AO20" i="2"/>
  <c r="AI20" i="2"/>
  <c r="W20" i="2"/>
  <c r="K20" i="2"/>
  <c r="CJ20" i="2"/>
  <c r="AF20" i="2"/>
  <c r="CL20" i="2"/>
  <c r="BY20" i="2"/>
  <c r="BM20" i="2"/>
  <c r="AZ20" i="2"/>
  <c r="AN20" i="2"/>
  <c r="AH20" i="2"/>
  <c r="V20" i="2"/>
  <c r="P20" i="2"/>
  <c r="J20" i="2"/>
  <c r="D20" i="2"/>
  <c r="C20" i="2"/>
  <c r="BQ19" i="2"/>
  <c r="CT19" i="2"/>
  <c r="CL19" i="2"/>
  <c r="BY19" i="2"/>
  <c r="BM19" i="2"/>
  <c r="AZ19" i="2"/>
  <c r="AN19" i="2"/>
  <c r="AB19" i="2"/>
  <c r="P19" i="2"/>
  <c r="CP19" i="2"/>
  <c r="CK19" i="2"/>
  <c r="BX19" i="2"/>
  <c r="BL19" i="2"/>
  <c r="AY19" i="2"/>
  <c r="AS19" i="2"/>
  <c r="AG19" i="2"/>
  <c r="U19" i="2"/>
  <c r="O19" i="2"/>
  <c r="I19" i="2"/>
  <c r="CQ19" i="2"/>
  <c r="CE19" i="2"/>
  <c r="BR19" i="2"/>
  <c r="BF19" i="2"/>
  <c r="AM19" i="2"/>
  <c r="AA19" i="2"/>
  <c r="CJ19" i="2"/>
  <c r="BK19" i="2"/>
  <c r="BE19" i="2"/>
  <c r="AX19" i="2"/>
  <c r="AR19" i="2"/>
  <c r="AL19" i="2"/>
  <c r="AF19" i="2"/>
  <c r="Z19" i="2"/>
  <c r="T19" i="2"/>
  <c r="N19" i="2"/>
  <c r="H19" i="2"/>
  <c r="BV19" i="2"/>
  <c r="BJ19" i="2"/>
  <c r="AW19" i="2"/>
  <c r="AK19" i="2"/>
  <c r="Y19" i="2"/>
  <c r="M19" i="2"/>
  <c r="G19" i="2"/>
  <c r="CO19" i="2"/>
  <c r="BP19" i="2"/>
  <c r="BD19" i="2"/>
  <c r="AQ19" i="2"/>
  <c r="AE19" i="2"/>
  <c r="S19" i="2"/>
  <c r="AJ19" i="2"/>
  <c r="X19" i="2"/>
  <c r="L19" i="2"/>
  <c r="F19" i="2"/>
  <c r="BW19" i="2"/>
  <c r="CN19" i="2"/>
  <c r="BU19" i="2"/>
  <c r="BI19" i="2"/>
  <c r="BC19" i="2"/>
  <c r="AV19" i="2"/>
  <c r="AP19" i="2"/>
  <c r="AD19" i="2"/>
  <c r="R19" i="2"/>
  <c r="CU19" i="2"/>
  <c r="CH19" i="2"/>
  <c r="BO19" i="2"/>
  <c r="CS19" i="2"/>
  <c r="CG19" i="2"/>
  <c r="BT19" i="2"/>
  <c r="BH19" i="2"/>
  <c r="AU19" i="2"/>
  <c r="AI19" i="2"/>
  <c r="W19" i="2"/>
  <c r="K19" i="2"/>
  <c r="E19" i="2"/>
  <c r="CI19" i="2"/>
  <c r="CA19" i="2"/>
  <c r="CM19" i="2"/>
  <c r="BZ19" i="2"/>
  <c r="BN19" i="2"/>
  <c r="BB19" i="2"/>
  <c r="AO19" i="2"/>
  <c r="AC19" i="2"/>
  <c r="Q19" i="2"/>
  <c r="CD19" i="2"/>
  <c r="CC19" i="2"/>
  <c r="CR19" i="2"/>
  <c r="CF19" i="2"/>
  <c r="BS19" i="2"/>
  <c r="BG19" i="2"/>
  <c r="AT19" i="2"/>
  <c r="AH19" i="2"/>
  <c r="V19" i="2"/>
  <c r="J19" i="2"/>
  <c r="D19" i="2"/>
  <c r="C19" i="2"/>
  <c r="CB18" i="2" l="1"/>
  <c r="BS18" i="2"/>
  <c r="B2" i="8" a="1"/>
  <c r="B2" i="8" s="1"/>
  <c r="BR18" i="2" l="1"/>
  <c r="BI18" i="2"/>
  <c r="AM18" i="2"/>
  <c r="BO18" i="2"/>
  <c r="X18" i="2"/>
  <c r="I18" i="2"/>
  <c r="BP18" i="2"/>
  <c r="BJ18" i="2"/>
  <c r="BL18" i="2"/>
  <c r="P18" i="2"/>
  <c r="CI18" i="2"/>
  <c r="BC18" i="2"/>
  <c r="CT18" i="2"/>
  <c r="Q18" i="2"/>
  <c r="AF18" i="2"/>
  <c r="BM18" i="2"/>
  <c r="Z18" i="2"/>
  <c r="AH18" i="2"/>
  <c r="CO18" i="2"/>
  <c r="F18" i="2"/>
  <c r="CH18" i="2"/>
  <c r="BQ18" i="2"/>
  <c r="AY18" i="2"/>
  <c r="AI18" i="2"/>
  <c r="BU18" i="2"/>
  <c r="BH18" i="2"/>
  <c r="G18" i="2"/>
  <c r="AZ18" i="2"/>
  <c r="W18" i="2"/>
  <c r="BX18" i="2"/>
  <c r="BK18" i="2"/>
  <c r="AG18" i="2"/>
  <c r="BN18" i="2"/>
  <c r="B1" i="2" l="1"/>
  <c r="M18" i="2" l="1"/>
  <c r="CU18" i="2"/>
  <c r="CQ18" i="2"/>
  <c r="CA18" i="2"/>
  <c r="CN18" i="2"/>
  <c r="CR18" i="2"/>
  <c r="K18" i="2"/>
  <c r="CS18" i="2"/>
  <c r="CP18" i="2"/>
  <c r="Y18" i="2"/>
  <c r="CM18" i="2"/>
  <c r="CK18" i="2"/>
  <c r="H18" i="2"/>
  <c r="BV18" i="2"/>
  <c r="L18" i="2"/>
  <c r="BZ18" i="2"/>
  <c r="AL18" i="2"/>
  <c r="V9" i="3" l="1"/>
  <c r="V8" i="3"/>
  <c r="V7" i="3"/>
  <c r="V6" i="3"/>
  <c r="V5" i="3"/>
  <c r="V4" i="3"/>
  <c r="V3" i="3"/>
  <c r="V2" i="3"/>
  <c r="S18" i="2" l="1"/>
  <c r="E18" i="2"/>
  <c r="CD18" i="2"/>
  <c r="AP18" i="2" l="1"/>
  <c r="T18" i="2"/>
  <c r="AD18" i="2"/>
  <c r="AV18" i="2"/>
  <c r="BF18" i="2"/>
  <c r="D18" i="2"/>
  <c r="AW18" i="2"/>
  <c r="AB18" i="2"/>
  <c r="BE18" i="2"/>
  <c r="CG18" i="2"/>
  <c r="BB18" i="2"/>
  <c r="AR18" i="2"/>
  <c r="O18" i="2"/>
  <c r="J18" i="2"/>
  <c r="BY18" i="2"/>
  <c r="BG18" i="2"/>
  <c r="AK18" i="2"/>
  <c r="CJ18" i="2"/>
  <c r="BT18" i="2"/>
  <c r="CF18" i="2"/>
  <c r="V18" i="2"/>
  <c r="AT18" i="2"/>
  <c r="AX18" i="2"/>
  <c r="AE18" i="2"/>
  <c r="AQ18" i="2"/>
  <c r="BD18" i="2"/>
  <c r="R18" i="2"/>
  <c r="AJ18" i="2"/>
  <c r="AN18" i="2"/>
  <c r="AA18" i="2"/>
  <c r="N18" i="2"/>
  <c r="CL18" i="2"/>
  <c r="U18" i="2"/>
  <c r="CC18" i="2"/>
  <c r="CE18" i="2"/>
  <c r="AO18" i="2"/>
  <c r="AU18" i="2"/>
  <c r="BW18" i="2"/>
  <c r="AC18" i="2"/>
  <c r="AS18" i="2"/>
  <c r="C1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PLANK, ANDREAS</author>
    <author>Plank, Andreas</author>
  </authors>
  <commentList>
    <comment ref="C1" authorId="0" shapeId="0" xr:uid="{FA018AF5-AF63-402A-B7B4-262C4A0C7B64}">
      <text>
        <r>
          <rPr>
            <b/>
            <sz val="9"/>
            <color indexed="81"/>
            <rFont val="Segoe UI"/>
            <family val="2"/>
          </rPr>
          <t>PLANK, ANDREAS:</t>
        </r>
        <r>
          <rPr>
            <sz val="9"/>
            <color indexed="81"/>
            <rFont val="Segoe UI"/>
            <family val="2"/>
          </rPr>
          <t xml:space="preserve">
WAHLFREIes Feld „Name der Organisation“ – In welcher Organisation oder Vereinigung sind die Saatgutsammlungsdaten ursprünglich verfaßt worden?</t>
        </r>
      </text>
    </comment>
    <comment ref="E1" authorId="0" shapeId="0" xr:uid="{96E3A7E1-6B67-4DE2-95BD-61ADBC508291}">
      <text>
        <r>
          <rPr>
            <b/>
            <sz val="9"/>
            <color indexed="81"/>
            <rFont val="Segoe UI"/>
            <family val="2"/>
          </rPr>
          <t>PLANK, ANDREAS:</t>
        </r>
        <r>
          <rPr>
            <sz val="9"/>
            <color indexed="81"/>
            <rFont val="Segoe UI"/>
            <family val="2"/>
          </rPr>
          <t xml:space="preserve">
Feld WAHLFREI – „Bestätigt durch“ zur eigenen oder allgemeinen Datenverwaltung</t>
        </r>
      </text>
    </comment>
    <comment ref="F1" authorId="0" shapeId="0" xr:uid="{53336D81-BDC4-48C8-B334-35C3D8DA9AE5}">
      <text>
        <r>
          <rPr>
            <b/>
            <sz val="9"/>
            <color indexed="81"/>
            <rFont val="Segoe UI"/>
            <family val="2"/>
          </rPr>
          <t>PLANK, ANDREAS:</t>
        </r>
        <r>
          <rPr>
            <sz val="9"/>
            <color indexed="81"/>
            <rFont val="Segoe UI"/>
            <family val="2"/>
          </rPr>
          <t xml:space="preserve">
Feld WAHLFREI – „Bestätigungsdatum“ zur eigenen oder allgemeinen Datenverwaltung</t>
        </r>
      </text>
    </comment>
    <comment ref="H1" authorId="0" shapeId="0" xr:uid="{42EA2F50-77C4-4127-A0C8-5677515C5C0E}">
      <text>
        <r>
          <rPr>
            <b/>
            <sz val="9"/>
            <color indexed="81"/>
            <rFont val="Segoe UI"/>
            <family val="2"/>
          </rPr>
          <t>PLANK, ANDREAS:</t>
        </r>
        <r>
          <rPr>
            <sz val="9"/>
            <color indexed="81"/>
            <rFont val="Segoe UI"/>
            <family val="2"/>
          </rPr>
          <t xml:space="preserve">
WAHLFREIes Feld „Kennziffer (ID) des Importvorgangs“ – Ein technisches Verwaltungs-Datenfeld für den Importvorgang.</t>
        </r>
      </text>
    </comment>
    <comment ref="T1" authorId="0" shapeId="0" xr:uid="{3FD02AD0-0944-4828-8232-8C091C133E0A}">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AB1" authorId="0" shapeId="0" xr:uid="{C9C40358-1D82-4405-BC45-30D5847960B0}">
      <text>
        <r>
          <rPr>
            <b/>
            <sz val="9"/>
            <color indexed="81"/>
            <rFont val="Segoe UI"/>
            <family val="2"/>
          </rPr>
          <t>PLANK, ANDREAS:</t>
        </r>
        <r>
          <rPr>
            <sz val="9"/>
            <color indexed="81"/>
            <rFont val="Segoe UI"/>
            <family val="2"/>
          </rPr>
          <t xml:space="preserve">
WAHLFREIes Feld „Bezug des Sammlungsobjektes/Bezieher“ – für Datensammlung BG Berlin</t>
        </r>
      </text>
    </comment>
    <comment ref="AE1" authorId="0" shapeId="0" xr:uid="{64BCFE98-24A8-4D5B-BACD-A3DB3C31CEA6}">
      <text>
        <r>
          <rPr>
            <b/>
            <sz val="9"/>
            <color indexed="81"/>
            <rFont val="Segoe UI"/>
            <family val="2"/>
          </rPr>
          <t>PLANK, ANDREAS:</t>
        </r>
        <r>
          <rPr>
            <sz val="9"/>
            <color indexed="81"/>
            <rFont val="Segoe UI"/>
            <family val="2"/>
          </rPr>
          <t xml:space="preserve">
WAHLFREIes Feld – „Sammelnummer“ für BG Berlin</t>
        </r>
      </text>
    </comment>
    <comment ref="AF1" authorId="0" shapeId="0" xr:uid="{8B075A05-530D-491E-B1C0-34CBB8607299}">
      <text>
        <r>
          <rPr>
            <b/>
            <sz val="9"/>
            <color indexed="81"/>
            <rFont val="Segoe UI"/>
            <family val="2"/>
          </rPr>
          <t>PLANK, ANDREAS:</t>
        </r>
        <r>
          <rPr>
            <sz val="9"/>
            <color indexed="81"/>
            <rFont val="Segoe UI"/>
            <family val="2"/>
          </rPr>
          <t xml:space="preserve">
WAHLFREIes Feld „Anzahl Einzelproben“ –  für Datensammlung BG Berlin</t>
        </r>
      </text>
    </comment>
    <comment ref="AR1" authorId="0" shapeId="0" xr:uid="{9D6FFE89-14AC-4DA5-9634-4B3B0B04EBCE}">
      <text>
        <r>
          <rPr>
            <b/>
            <sz val="9"/>
            <color indexed="81"/>
            <rFont val="Segoe UI"/>
            <family val="2"/>
          </rPr>
          <t>PLANK, ANDREAS:</t>
        </r>
        <r>
          <rPr>
            <sz val="9"/>
            <color indexed="81"/>
            <rFont val="Segoe UI"/>
            <family val="2"/>
          </rPr>
          <t xml:space="preserve">
Dezimalpunktkoordinate aus Berechnungsformel </t>
        </r>
        <r>
          <rPr>
            <i/>
            <sz val="9"/>
            <color indexed="81"/>
            <rFont val="Segoe UI"/>
            <family val="2"/>
          </rPr>
          <t>Grad (° ′ ″)   → Dezimalpunktzahl</t>
        </r>
        <r>
          <rPr>
            <sz val="9"/>
            <color indexed="81"/>
            <rFont val="Segoe UI"/>
            <family val="2"/>
          </rPr>
          <t>erzeugt</t>
        </r>
      </text>
    </comment>
    <comment ref="AS1" authorId="0" shapeId="0" xr:uid="{D1A924A8-3D62-45EA-AA39-3D5F95C63ACC}">
      <text>
        <r>
          <rPr>
            <b/>
            <sz val="9"/>
            <color indexed="81"/>
            <rFont val="Segoe UI"/>
            <family val="2"/>
          </rPr>
          <t>PLANK, ANDREAS:</t>
        </r>
        <r>
          <rPr>
            <sz val="9"/>
            <color indexed="81"/>
            <rFont val="Segoe UI"/>
            <family val="2"/>
          </rPr>
          <t xml:space="preserve">
Dezimalpunktkoordinate aus Berechnungsformel  </t>
        </r>
        <r>
          <rPr>
            <i/>
            <sz val="9"/>
            <color indexed="81"/>
            <rFont val="Segoe UI"/>
            <family val="2"/>
          </rPr>
          <t>Grad (° ′ ″)
 → Dezimalpunktzahl</t>
        </r>
        <r>
          <rPr>
            <sz val="9"/>
            <color indexed="81"/>
            <rFont val="Segoe UI"/>
            <family val="2"/>
          </rPr>
          <t xml:space="preserve"> erzeugt</t>
        </r>
      </text>
    </comment>
    <comment ref="AT1" authorId="0" shapeId="0" xr:uid="{0A65E71B-D930-43C5-B7A2-7DE532C02F47}">
      <text>
        <r>
          <rPr>
            <b/>
            <sz val="9"/>
            <color indexed="81"/>
            <rFont val="Segoe UI"/>
            <family val="2"/>
          </rPr>
          <t>PLANK, ANDREAS:</t>
        </r>
        <r>
          <rPr>
            <sz val="9"/>
            <color indexed="81"/>
            <rFont val="Segoe UI"/>
            <family val="2"/>
          </rPr>
          <t xml:space="preserve">
WAHLFREIes Feld – Enthält der Datensatz schutzwürdige Daten, z.B. die genaue Koordinatenangabe des Fundpunktes? (alte Bezeichnung: sensible Daten, aber sensible (=empfindsame) Daten gibt es nicht ;-) …).
Für </t>
        </r>
        <r>
          <rPr>
            <b/>
            <sz val="9"/>
            <color indexed="81"/>
            <rFont val="Segoe UI"/>
            <family val="2"/>
          </rPr>
          <t>Import</t>
        </r>
        <r>
          <rPr>
            <sz val="9"/>
            <color indexed="81"/>
            <rFont val="Segoe UI"/>
            <family val="2"/>
          </rPr>
          <t xml:space="preserve"> „(Koordinaten)Ungenauigkeit“ verwenden</t>
        </r>
      </text>
    </comment>
    <comment ref="AU1" authorId="0" shapeId="0" xr:uid="{A3FAF19D-53F3-4429-9F93-96320BA3E139}">
      <text>
        <r>
          <rPr>
            <b/>
            <sz val="9"/>
            <color indexed="81"/>
            <rFont val="Segoe UI"/>
            <family val="2"/>
          </rPr>
          <t>PLANK, ANDREAS:</t>
        </r>
        <r>
          <rPr>
            <sz val="9"/>
            <color indexed="81"/>
            <rFont val="Segoe UI"/>
            <family val="2"/>
          </rPr>
          <t xml:space="preserve">
WAHLFREIes Feld – Festlegen wie ungenau eine Koordinate veröffentlicht werden soll</t>
        </r>
      </text>
    </comment>
    <comment ref="AV1" authorId="0" shapeId="0" xr:uid="{3172A247-8294-457C-9E96-B7332CF75A6E}">
      <text>
        <r>
          <rPr>
            <b/>
            <sz val="9"/>
            <color indexed="81"/>
            <rFont val="Segoe UI"/>
            <family val="2"/>
          </rPr>
          <t>PLANK, ANDREAS:</t>
        </r>
        <r>
          <rPr>
            <sz val="9"/>
            <color indexed="81"/>
            <rFont val="Segoe UI"/>
            <family val="2"/>
          </rPr>
          <t xml:space="preserve">
EMPFOHLENes Feld – Höhenlage (z.B. „55“) oder Höhenbereich („100-120“) in m (üNN)</t>
        </r>
      </text>
    </comment>
    <comment ref="AX1" authorId="0" shapeId="0" xr:uid="{5D43C4F1-25FE-4397-9E98-1D3722958834}">
      <text>
        <r>
          <rPr>
            <b/>
            <sz val="9"/>
            <color indexed="81"/>
            <rFont val="Segoe UI"/>
            <family val="2"/>
          </rPr>
          <t>PLANK, ANDREAS:</t>
        </r>
        <r>
          <rPr>
            <sz val="9"/>
            <color indexed="81"/>
            <rFont val="Segoe UI"/>
            <family val="2"/>
          </rPr>
          <t xml:space="preserve">
Diese Übersetzung ist beispielhaft auf </t>
        </r>
        <r>
          <rPr>
            <i/>
            <sz val="9"/>
            <color indexed="81"/>
            <rFont val="Segoe UI"/>
            <family val="2"/>
          </rPr>
          <t>Englisch</t>
        </r>
        <r>
          <rPr>
            <sz val="9"/>
            <color indexed="81"/>
            <rFont val="Segoe UI"/>
            <family val="2"/>
          </rPr>
          <t xml:space="preserve"> festgestellt und die Einzelwerte in der Spalte werden selbtätig übersetzt aus Vorgabewerten der (Nachbar)Spalte </t>
        </r>
        <r>
          <rPr>
            <i/>
            <sz val="9"/>
            <color indexed="81"/>
            <rFont val="Segoe UI"/>
            <family val="2"/>
          </rPr>
          <t>»Hangneigung«</t>
        </r>
        <r>
          <rPr>
            <sz val="9"/>
            <color indexed="81"/>
            <rFont val="Segoe UI"/>
            <family val="2"/>
          </rPr>
          <t xml:space="preserve">. Die Übersetzungszuordnung findet man im Arbeitsblatt </t>
        </r>
        <r>
          <rPr>
            <i/>
            <sz val="9"/>
            <color indexed="81"/>
            <rFont val="Segoe UI"/>
            <family val="2"/>
          </rPr>
          <t>»Datenwertübersetzung«</t>
        </r>
      </text>
    </comment>
    <comment ref="AY1" authorId="0" shapeId="0" xr:uid="{8BF61FE4-7F71-47AA-BBB6-1813C2F9F92F}">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J1" authorId="0" shapeId="0" xr:uid="{CB6787B7-B181-4291-BD94-CD6557943532}">
      <text>
        <r>
          <rPr>
            <b/>
            <sz val="9"/>
            <color indexed="81"/>
            <rFont val="Segoe UI"/>
            <family val="2"/>
          </rPr>
          <t>PLANK, ANDREAS:</t>
        </r>
        <r>
          <rPr>
            <sz val="9"/>
            <color indexed="81"/>
            <rFont val="Segoe UI"/>
            <family val="2"/>
          </rPr>
          <t xml:space="preserve">
WAHLFREIes Feld „Keine Saatgutbeprobung - Anderer Grund“ künstliches Ergänzungsfeld (der Auswahlstufen in „Saatgutbeprobung“) für Ursachen erfolgloser Saatgutbeprobung außerdem</t>
        </r>
      </text>
    </comment>
    <comment ref="BM1" authorId="0" shapeId="0" xr:uid="{1C5794DB-B002-49C3-B337-4EA8C198F5B9}">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N1" authorId="0" shapeId="0" xr:uid="{466491D0-FEDB-444D-8205-05DABBACCC75}">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O1" authorId="0" shapeId="0" xr:uid="{C27DFED1-4523-45F8-9B04-F1DC6BA03323}">
      <text>
        <r>
          <rPr>
            <b/>
            <sz val="9"/>
            <color indexed="81"/>
            <rFont val="Segoe UI"/>
            <family val="2"/>
          </rPr>
          <t>PLANK, ANDREAS:</t>
        </r>
        <r>
          <rPr>
            <sz val="9"/>
            <color indexed="81"/>
            <rFont val="Segoe UI"/>
            <family val="2"/>
          </rPr>
          <t xml:space="preserve">
Datenüberprüfung mit Auswahlvorgaben siehe „Auswahlformel Datenüberprüfung“ – dort auch Auswahlwerte änderbar, ergänzbar im Arbeitsblatt </t>
        </r>
        <r>
          <rPr>
            <i/>
            <sz val="9"/>
            <color indexed="81"/>
            <rFont val="Segoe UI"/>
            <family val="2"/>
          </rPr>
          <t>„Feldübersetzungen“</t>
        </r>
      </text>
    </comment>
    <comment ref="BS1" authorId="0" shapeId="0" xr:uid="{8D1193FE-6435-43B7-A6F0-3291148C255C}">
      <text>
        <r>
          <rPr>
            <b/>
            <sz val="9"/>
            <color indexed="81"/>
            <rFont val="Segoe UI"/>
            <family val="2"/>
          </rPr>
          <t>PLANK, ANDREAS:</t>
        </r>
        <r>
          <rPr>
            <sz val="9"/>
            <color indexed="81"/>
            <rFont val="Segoe UI"/>
            <family val="2"/>
          </rPr>
          <t xml:space="preserve">
Diese Beispileübersetzung ist auf </t>
        </r>
        <r>
          <rPr>
            <i/>
            <sz val="9"/>
            <color indexed="81"/>
            <rFont val="Segoe UI"/>
            <family val="2"/>
          </rPr>
          <t>Englisch</t>
        </r>
        <r>
          <rPr>
            <sz val="9"/>
            <color indexed="81"/>
            <rFont val="Segoe UI"/>
            <family val="2"/>
          </rPr>
          <t xml:space="preserve">festgestellt und die Einzelwerte in der Spalte werden selbtätig übersetzt aus Vorgabewerten der (Nachbar)Spalte </t>
        </r>
        <r>
          <rPr>
            <i/>
            <sz val="9"/>
            <color indexed="81"/>
            <rFont val="Segoe UI"/>
            <family val="2"/>
          </rPr>
          <t>»Phänologischer Zustand«</t>
        </r>
        <r>
          <rPr>
            <sz val="9"/>
            <color indexed="81"/>
            <rFont val="Segoe UI"/>
            <family val="2"/>
          </rPr>
          <t xml:space="preserve">. Die Übersetzungszuordnung findet man im Arbeitsblatt </t>
        </r>
        <r>
          <rPr>
            <i/>
            <sz val="9"/>
            <color indexed="81"/>
            <rFont val="Segoe UI"/>
            <family val="2"/>
          </rPr>
          <t>»Datenwertübersetzung«</t>
        </r>
      </text>
    </comment>
    <comment ref="BV1" authorId="0" shapeId="0" xr:uid="{09969B5F-3433-4666-BB35-7A42AF4AD37C}">
      <text>
        <r>
          <rPr>
            <b/>
            <sz val="9"/>
            <color indexed="81"/>
            <rFont val="Segoe UI"/>
            <family val="2"/>
          </rPr>
          <t>PLANK, ANDREAS:</t>
        </r>
        <r>
          <rPr>
            <sz val="9"/>
            <color indexed="81"/>
            <rFont val="Segoe UI"/>
            <family val="2"/>
          </rPr>
          <t xml:space="preserve">
WAHLFREIes Feld „pH Wert“ – Welchen pH Wertebereich hatte der Boden?</t>
        </r>
      </text>
    </comment>
    <comment ref="BX1" authorId="0" shapeId="0" xr:uid="{484825DB-ABBE-4D4B-B3AE-B953EA916ABA}">
      <text>
        <r>
          <rPr>
            <b/>
            <sz val="9"/>
            <color indexed="81"/>
            <rFont val="Segoe UI"/>
            <family val="2"/>
          </rPr>
          <t>PLANK, ANDREAS:</t>
        </r>
        <r>
          <rPr>
            <sz val="9"/>
            <color indexed="81"/>
            <rFont val="Segoe UI"/>
            <family val="2"/>
          </rPr>
          <t xml:space="preserve">
WAHLFREIes Feld „Sonstige (aktuelle) Pflegemaßnahmen außerdem“, künstliches Ergänzungsfeld zur Ergänzung für „Aktuelle Pflegemaßnahmen“</t>
        </r>
      </text>
    </comment>
    <comment ref="BZ1" authorId="0" shapeId="0" xr:uid="{06A6A776-3803-4160-B43A-D556DDC8716E}">
      <text>
        <r>
          <rPr>
            <b/>
            <sz val="9"/>
            <color indexed="81"/>
            <rFont val="Segoe UI"/>
            <family val="2"/>
          </rPr>
          <t>PLANK, ANDREAS:</t>
        </r>
        <r>
          <rPr>
            <sz val="9"/>
            <color indexed="81"/>
            <rFont val="Segoe UI"/>
            <family val="2"/>
          </rPr>
          <t xml:space="preserve">
WAHLFREIes Feld „Notwendige Pflegemaßnahmen außerdem“, künstliches Ergänzungsfeld zur Ergänzung für „Notwendige Pflegemaßnahmen“</t>
        </r>
      </text>
    </comment>
    <comment ref="CB1" authorId="0" shapeId="0" xr:uid="{5424D265-229A-4CB5-B84D-50F38B86AC00}">
      <text>
        <r>
          <rPr>
            <b/>
            <sz val="9"/>
            <color indexed="81"/>
            <rFont val="Segoe UI"/>
            <family val="2"/>
          </rPr>
          <t>PLANK, ANDREAS:</t>
        </r>
        <r>
          <rPr>
            <sz val="9"/>
            <color indexed="81"/>
            <rFont val="Segoe UI"/>
            <family val="2"/>
          </rPr>
          <t xml:space="preserve">
WAHLFREIes Feld „Gefährdungsursachen sonstige“ als künstliches Ergänzungsfeld (der Auswahlstufen) für „Gefährdungsursachen“, die außerdem in Betracht kommen</t>
        </r>
      </text>
    </comment>
    <comment ref="CH1" authorId="0" shapeId="0" xr:uid="{D450E4BF-0329-48CE-BBF8-554B6603706F}">
      <text>
        <r>
          <rPr>
            <b/>
            <sz val="9"/>
            <color indexed="81"/>
            <rFont val="Segoe UI"/>
            <family val="2"/>
          </rPr>
          <t>PLANK, ANDREAS:</t>
        </r>
        <r>
          <rPr>
            <sz val="9"/>
            <color indexed="81"/>
            <rFont val="Segoe UI"/>
            <family val="2"/>
          </rPr>
          <t xml:space="preserve">
Wurden Keimversuche von der Saatgutsammlung angefertigt?</t>
        </r>
      </text>
    </comment>
    <comment ref="AA2" authorId="1" shapeId="0" xr:uid="{00000000-0006-0000-0200-000003000000}">
      <text>
        <r>
          <rPr>
            <sz val="10"/>
            <rFont val="Arial"/>
            <family val="2"/>
          </rPr>
          <t xml:space="preserve">Plank, Andreas:
</t>
        </r>
        <r>
          <rPr>
            <sz val="9"/>
            <color rgb="FF000000"/>
            <rFont val="Segoe UI"/>
            <family val="2"/>
            <charset val="1"/>
          </rPr>
          <t>Werte waren unstimmig, durch Portalprüfung ergänzt aus Blatt Arbeitsdatei</t>
        </r>
      </text>
    </comment>
    <comment ref="AA3" authorId="1" shapeId="0" xr:uid="{00000000-0006-0000-0200-000004000000}">
      <text>
        <r>
          <rPr>
            <sz val="10"/>
            <rFont val="Arial"/>
            <family val="2"/>
          </rPr>
          <t xml:space="preserve">Plank, Andreas:
</t>
        </r>
        <r>
          <rPr>
            <sz val="9"/>
            <color rgb="FF000000"/>
            <rFont val="Segoe UI"/>
            <family val="2"/>
            <charset val="1"/>
          </rPr>
          <t>Werte waren unstimmig, durch Portalprüfung ergänzt aus Blatt Arbeitsdatei</t>
        </r>
      </text>
    </comment>
    <comment ref="AV3" authorId="1" shapeId="0" xr:uid="{00000000-0006-0000-0200-000008000000}">
      <text>
        <r>
          <rPr>
            <sz val="10"/>
            <rFont val="Arial"/>
            <family val="2"/>
          </rPr>
          <t xml:space="preserve">Plank, Andreas:
</t>
        </r>
        <r>
          <rPr>
            <sz val="9"/>
            <color rgb="FF000000"/>
            <rFont val="Segoe UI"/>
            <family val="2"/>
            <charset val="1"/>
          </rPr>
          <t>Leerwert wurde ergänzt aus Blatt Arbeitsdatei</t>
        </r>
      </text>
    </comment>
    <comment ref="AA4" authorId="1" shapeId="0" xr:uid="{00000000-0006-0000-0200-000005000000}">
      <text>
        <r>
          <rPr>
            <sz val="10"/>
            <rFont val="Arial"/>
            <family val="2"/>
          </rPr>
          <t xml:space="preserve">Plank, Andreas:
</t>
        </r>
        <r>
          <rPr>
            <sz val="9"/>
            <color rgb="FF000000"/>
            <rFont val="Segoe UI"/>
            <family val="2"/>
            <charset val="1"/>
          </rPr>
          <t>Werte waren unstimmig, durch Portalprüfung ergänzt aus Blatt Arbeitsdatei</t>
        </r>
      </text>
    </comment>
    <comment ref="AA5" authorId="1" shapeId="0" xr:uid="{00000000-0006-0000-0200-000006000000}">
      <text>
        <r>
          <rPr>
            <sz val="10"/>
            <rFont val="Arial"/>
            <family val="2"/>
          </rPr>
          <t xml:space="preserve">Plank, Andreas:
</t>
        </r>
        <r>
          <rPr>
            <sz val="9"/>
            <color rgb="FF000000"/>
            <rFont val="Segoe UI"/>
            <family val="2"/>
            <charset val="1"/>
          </rPr>
          <t>Werte waren unstimmig, durch Portalprüfung ergänzt aus Blatt Arbeitsdatei</t>
        </r>
      </text>
    </comment>
    <comment ref="U6" authorId="1" shapeId="0" xr:uid="{00000000-0006-0000-0200-000001000000}">
      <text>
        <r>
          <rPr>
            <sz val="10"/>
            <rFont val="Arial"/>
            <family val="2"/>
          </rPr>
          <t xml:space="preserve">Plank, Andreas:
</t>
        </r>
        <r>
          <rPr>
            <sz val="9"/>
            <color rgb="FF000000"/>
            <rFont val="Segoe UI"/>
            <family val="2"/>
            <charset val="1"/>
          </rPr>
          <t>scheinbar noch ohne WIPs-Akzession ID (10.3.2025)</t>
        </r>
      </text>
    </comment>
    <comment ref="AA6" authorId="1" shapeId="0" xr:uid="{00000000-0006-0000-0200-000007000000}">
      <text>
        <r>
          <rPr>
            <sz val="10"/>
            <rFont val="Arial"/>
            <family val="2"/>
          </rPr>
          <t xml:space="preserve">Plank, Andreas:
</t>
        </r>
        <r>
          <rPr>
            <sz val="9"/>
            <color rgb="FF000000"/>
            <rFont val="Segoe UI"/>
            <family val="2"/>
            <charset val="1"/>
          </rPr>
          <t>Werte waren unstimmig, durch Portalprüfung ergänzt aus Blatt Arbeitsdatei</t>
        </r>
      </text>
    </comment>
    <comment ref="U7" authorId="1" shapeId="0" xr:uid="{00000000-0006-0000-0200-000002000000}">
      <text>
        <r>
          <rPr>
            <sz val="10"/>
            <rFont val="Arial"/>
            <family val="2"/>
          </rPr>
          <t xml:space="preserve">Plank, Andreas:
</t>
        </r>
        <r>
          <rPr>
            <sz val="9"/>
            <color rgb="FF000000"/>
            <rFont val="Segoe UI"/>
            <family val="2"/>
            <charset val="1"/>
          </rPr>
          <t>scheinbar noch ohne WIPs-Akzession ID (10.3.2025)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PLANK, ANDREAS</author>
  </authors>
  <commentList>
    <comment ref="C5" authorId="0" shapeId="0" xr:uid="{B197F79C-0103-4513-BB25-3FBCEED3806A}">
      <text>
        <r>
          <rPr>
            <b/>
            <sz val="9"/>
            <color indexed="81"/>
            <rFont val="Segoe UI"/>
            <family val="2"/>
          </rPr>
          <t>PLANK, ANDREAS:</t>
        </r>
        <r>
          <rPr>
            <sz val="9"/>
            <color indexed="81"/>
            <rFont val="Segoe UI"/>
            <family val="2"/>
          </rPr>
          <t xml:space="preserve">
Wurde wohl noch nicht importiert, und sollte im Fallbeispiel Herbarverknüpfungen weggelassen werden (oder notfalls vollständigen Einzel-Datensatz importieren)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PLANK, ANDREAS</author>
  </authors>
  <commentList>
    <comment ref="B2" authorId="0" shapeId="0" xr:uid="{00000000-0006-0000-0100-000001000000}">
      <text>
        <r>
          <rPr>
            <sz val="10"/>
            <rFont val="Arial"/>
            <family val="2"/>
          </rPr>
          <t xml:space="preserve">PLANK, ANDREAS:
</t>
        </r>
        <r>
          <rPr>
            <sz val="9"/>
            <color rgb="FF000000"/>
            <rFont val="Segoe UI"/>
            <family val="2"/>
            <charset val="1"/>
          </rPr>
          <t>Dieser »</t>
        </r>
        <r>
          <rPr>
            <i/>
            <sz val="9"/>
            <color rgb="FF000000"/>
            <rFont val="Segoe UI"/>
            <family val="2"/>
            <charset val="1"/>
          </rPr>
          <t>feldschlüsselSammlDaten:…</t>
        </r>
        <r>
          <rPr>
            <sz val="9"/>
            <color rgb="FF000000"/>
            <rFont val="Segoe UI"/>
            <family val="2"/>
            <charset val="1"/>
          </rPr>
          <t>« ist ein künstlicher *</t>
        </r>
        <r>
          <rPr>
            <b/>
            <sz val="9"/>
            <color rgb="FF000000"/>
            <rFont val="Segoe UI"/>
            <family val="2"/>
            <charset val="1"/>
          </rPr>
          <t>eindeutiger</t>
        </r>
        <r>
          <rPr>
            <sz val="9"/>
            <color rgb="FF000000"/>
            <rFont val="Segoe UI"/>
            <family val="2"/>
            <charset val="1"/>
          </rPr>
          <t xml:space="preserve">* Zugriffs-Schlüssel auf die Übersetzungsfelder vermittels XVERWEIS(…). Der Schlüssel DARF nur </t>
        </r>
        <r>
          <rPr>
            <i/>
            <sz val="9"/>
            <color rgb="FF000000"/>
            <rFont val="Segoe UI"/>
            <family val="2"/>
          </rPr>
          <t>eineinzig</t>
        </r>
        <r>
          <rPr>
            <sz val="9"/>
            <color rgb="FF000000"/>
            <rFont val="Segoe UI"/>
            <family val="2"/>
            <charset val="1"/>
          </rPr>
          <t xml:space="preserve"> sein, sonst gibt es Kuddelmuddel ;-) …</t>
        </r>
      </text>
    </comment>
    <comment ref="BJ3" authorId="0" shapeId="0" xr:uid="{F6F0911F-6824-46B5-963F-1881582C45BD}">
      <text>
        <r>
          <rPr>
            <b/>
            <sz val="9"/>
            <color indexed="81"/>
            <rFont val="Segoe UI"/>
            <family val="2"/>
          </rPr>
          <t>PLANK, ANDREAS:</t>
        </r>
        <r>
          <rPr>
            <sz val="9"/>
            <color indexed="81"/>
            <rFont val="Segoe UI"/>
            <family val="2"/>
          </rPr>
          <t xml:space="preserve">
https://wiki.bgbm.org/wips-daten/index.php/Intern_Diskussion:Datenfelder_zu_Sammlungsdaten_insgesamt#Bedeutung_der_Felder_%C2%BBAufnahmemethode%C2%AB_und_%C2%BBSammelstrategie%C2%AB_kl%C3%A4ren </t>
        </r>
      </text>
    </comment>
    <comment ref="B4" authorId="0" shapeId="0" xr:uid="{E76E93FC-DB6D-43B9-A0D3-74952CED8372}">
      <text>
        <r>
          <rPr>
            <b/>
            <sz val="9"/>
            <color indexed="81"/>
            <rFont val="Segoe UI"/>
            <family val="2"/>
          </rPr>
          <t>PLANK, ANDREAS:</t>
        </r>
        <r>
          <rPr>
            <sz val="9"/>
            <color indexed="81"/>
            <rFont val="Segoe UI"/>
            <family val="2"/>
          </rPr>
          <t xml:space="preserve">
Eher allgemeinsprachlich gedachte Begriffe zwischen fachsprachlich und laienhaft</t>
        </r>
      </text>
    </comment>
    <comment ref="AI4" authorId="0" shapeId="0" xr:uid="{A73CB3FE-C7AE-42CA-AEE4-EF96FA94BE31}">
      <text>
        <r>
          <rPr>
            <b/>
            <sz val="9"/>
            <color indexed="81"/>
            <rFont val="Segoe UI"/>
            <family val="2"/>
          </rPr>
          <t>PLANK, ANDREAS:</t>
        </r>
        <r>
          <rPr>
            <sz val="9"/>
            <color indexed="81"/>
            <rFont val="Segoe UI"/>
            <family val="2"/>
          </rPr>
          <t xml:space="preserve">
Feld „Daten schutzwürdig/schützenswert“ = alte Bezeichnung „sensible Daten – aber sensible (=empfindsame) Daten gibt es nicht ;-)</t>
        </r>
      </text>
    </comment>
    <comment ref="B5" authorId="0" shapeId="0" xr:uid="{71BDCD4C-B4B4-4692-9196-326C8843247B}">
      <text>
        <r>
          <rPr>
            <b/>
            <sz val="9"/>
            <color indexed="81"/>
            <rFont val="Segoe UI"/>
            <family val="2"/>
          </rPr>
          <t>PLANK, ANDREAS:</t>
        </r>
        <r>
          <rPr>
            <sz val="9"/>
            <color indexed="81"/>
            <rFont val="Segoe UI"/>
            <family val="2"/>
          </rPr>
          <t xml:space="preserve">
Datenfelder für den </t>
        </r>
        <r>
          <rPr>
            <i/>
            <sz val="9"/>
            <color indexed="81"/>
            <rFont val="Segoe UI"/>
            <family val="2"/>
          </rPr>
          <t>eigenen</t>
        </r>
        <r>
          <rPr>
            <sz val="9"/>
            <color indexed="81"/>
            <rFont val="Segoe UI"/>
            <family val="2"/>
          </rPr>
          <t xml:space="preserve"> Botanischen Garten festlegbar (derzeit kopiert von »fachsprachlich, WIPs«), Felder können nach Belieben umgeschrieben werden</t>
        </r>
      </text>
    </comment>
    <comment ref="R6" authorId="0" shapeId="0" xr:uid="{BCB8685C-4660-4BE6-885E-453E7E5FCC08}">
      <text>
        <r>
          <rPr>
            <b/>
            <sz val="9"/>
            <color indexed="81"/>
            <rFont val="Segoe UI"/>
            <family val="2"/>
          </rPr>
          <t>PLANK, ANDREAS:</t>
        </r>
        <r>
          <rPr>
            <sz val="9"/>
            <color indexed="81"/>
            <rFont val="Segoe UI"/>
            <family val="2"/>
          </rPr>
          <t xml:space="preserve">
Hinweis: »</t>
        </r>
        <r>
          <rPr>
            <i/>
            <sz val="9"/>
            <color indexed="81"/>
            <rFont val="Segoe UI"/>
            <family val="2"/>
          </rPr>
          <t>Akzessionsnummer</t>
        </r>
        <r>
          <rPr>
            <sz val="9"/>
            <color indexed="81"/>
            <rFont val="Segoe UI"/>
            <family val="2"/>
          </rPr>
          <t>« ist die Begrifflichkeit für BG Berlin, im Grunde dasgleiche was für WIPs »</t>
        </r>
        <r>
          <rPr>
            <i/>
            <sz val="9"/>
            <color indexed="81"/>
            <rFont val="Segoe UI"/>
            <family val="2"/>
          </rPr>
          <t>Akzession ID</t>
        </r>
        <r>
          <rPr>
            <sz val="9"/>
            <color indexed="81"/>
            <rFont val="Segoe UI"/>
            <family val="2"/>
          </rPr>
          <t>« ist.</t>
        </r>
      </text>
    </comment>
    <comment ref="CA6" authorId="0" shapeId="0" xr:uid="{9214D54F-7662-48E8-AD3C-9C418C472F19}">
      <text>
        <r>
          <rPr>
            <b/>
            <sz val="9"/>
            <color indexed="81"/>
            <rFont val="Segoe UI"/>
            <family val="2"/>
          </rPr>
          <t>PLANK, ANDREAS:</t>
        </r>
        <r>
          <rPr>
            <sz val="9"/>
            <color indexed="81"/>
            <rFont val="Segoe UI"/>
            <family val="2"/>
          </rPr>
          <t xml:space="preserve">
Notizen zur Aufsammlung ODER Notizen zur Geländearbeit</t>
        </r>
      </text>
    </comment>
    <comment ref="CB6" authorId="0" shapeId="0" xr:uid="{6F6DACC4-2723-4639-9A03-37198EF1F250}">
      <text>
        <r>
          <rPr>
            <b/>
            <sz val="9"/>
            <color indexed="81"/>
            <rFont val="Segoe UI"/>
            <family val="2"/>
          </rPr>
          <t>PLANK, ANDREAS:</t>
        </r>
        <r>
          <rPr>
            <sz val="9"/>
            <color indexed="81"/>
            <rFont val="Segoe UI"/>
            <family val="2"/>
          </rPr>
          <t xml:space="preserve">
»Notizen zur Geländearbeit« vermutlich sonderlich für BG Berlin</t>
        </r>
      </text>
    </comment>
    <comment ref="CL6" authorId="0" shapeId="0" xr:uid="{1BC79D3A-89DF-413E-8042-BE2174DB1D78}">
      <text>
        <r>
          <rPr>
            <b/>
            <sz val="9"/>
            <color indexed="81"/>
            <rFont val="Segoe UI"/>
            <family val="2"/>
          </rPr>
          <t>PLANK, ANDREAS:</t>
        </r>
        <r>
          <rPr>
            <sz val="9"/>
            <color indexed="81"/>
            <rFont val="Segoe UI"/>
            <family val="2"/>
          </rPr>
          <t xml:space="preserve">
Ist das Feld „Landnutzung Code“ veraltet oder ersetzt durch andere?</t>
        </r>
      </text>
    </comment>
    <comment ref="B7" authorId="0" shapeId="0" xr:uid="{16299A21-8333-4A26-AA48-78CC61AB335D}">
      <text>
        <r>
          <rPr>
            <b/>
            <sz val="9"/>
            <color indexed="81"/>
            <rFont val="Segoe UI"/>
            <family val="2"/>
          </rPr>
          <t>PLANK, ANDREAS:</t>
        </r>
        <r>
          <rPr>
            <sz val="9"/>
            <color indexed="81"/>
            <rFont val="Segoe UI"/>
            <family val="2"/>
          </rPr>
          <t xml:space="preserve">
</t>
        </r>
        <r>
          <rPr>
            <i/>
            <sz val="9"/>
            <color indexed="81"/>
            <rFont val="Segoe UI"/>
            <family val="2"/>
          </rPr>
          <t>»fachsprachlich, semantisch«</t>
        </r>
        <r>
          <rPr>
            <sz val="9"/>
            <color indexed="81"/>
            <rFont val="Segoe UI"/>
            <family val="2"/>
          </rPr>
          <t xml:space="preserve"> ist gedacht für Schnellauswertungen in den Pivottabellen/ Gliedertabellen, wo man die erzeugten Spalten annähernd wie Sätze lesen können kann, ohne eine Riesenumschreibarbeit der Spalten tun zu müssen, z.B. »Anzahl von hat Rote Liste Einstufung … ist Verantwortungsart: Rhynchospora alba, hat Rote Liste Einstufung: 3 – gefährdet: → 3«</t>
        </r>
      </text>
    </comment>
    <comment ref="B8" authorId="0" shapeId="0" xr:uid="{EEE2B422-F177-4831-A824-48A99836BB37}">
      <text>
        <r>
          <rPr>
            <b/>
            <sz val="9"/>
            <color indexed="81"/>
            <rFont val="Segoe UI"/>
            <family val="2"/>
          </rPr>
          <t>PLANK, ANDREAS:</t>
        </r>
        <r>
          <rPr>
            <sz val="9"/>
            <color indexed="81"/>
            <rFont val="Segoe UI"/>
            <family val="2"/>
          </rPr>
          <t xml:space="preserve">
Importfeldübersetzungen, die nicht importiert werden SOLLEN, können mit »Nicht importieren…« bevorwortet werden, für die Importhilfe im Portal dann leichter erkennbar. Das Beste für Importe ist, dieserlei (unnötigen) Spalten in der Import-Kopie in einem Zwischenschritt gänzlich zu entfernen.</t>
        </r>
      </text>
    </comment>
    <comment ref="B9" authorId="0" shapeId="0" xr:uid="{00000000-0006-0000-0100-000003000000}">
      <text>
        <r>
          <rPr>
            <sz val="10"/>
            <rFont val="Arial"/>
            <family val="2"/>
          </rPr>
          <t xml:space="preserve">PLANK, ANDREAS:
</t>
        </r>
        <r>
          <rPr>
            <sz val="9"/>
            <color rgb="FF000000"/>
            <rFont val="Segoe UI"/>
            <family val="2"/>
          </rPr>
          <t>Der Importdaten-Code ist im Grunde die technisch eindeutige stetige Kennzeichnung, festzustellen, welches Datenfeld in wips.deutschlandflora.de gemeint ist.</t>
        </r>
      </text>
    </comment>
    <comment ref="BF10" authorId="0" shapeId="0" xr:uid="{CAC3D395-92C8-4FFF-9710-4BD7DA143525}">
      <text>
        <r>
          <rPr>
            <b/>
            <sz val="9"/>
            <color indexed="81"/>
            <rFont val="Segoe UI"/>
            <family val="2"/>
          </rPr>
          <t>PLANK, ANDREAS:</t>
        </r>
        <r>
          <rPr>
            <sz val="9"/>
            <color indexed="81"/>
            <rFont val="Segoe UI"/>
            <family val="2"/>
          </rPr>
          <t xml:space="preserve">
lebende und vorhandene Individuen (Einzelpflanzen) können zahlenmäßig unterschiedlich sein, z.B. vertrocknetes Johanniskraut, was noch Samen tragen kann</t>
        </r>
      </text>
    </comment>
    <comment ref="BX10" authorId="0" shapeId="0" xr:uid="{1A98A0FD-79B0-4DB9-A896-DBDC01B27CE2}">
      <text>
        <r>
          <rPr>
            <b/>
            <sz val="9"/>
            <color indexed="81"/>
            <rFont val="Segoe UI"/>
            <family val="2"/>
          </rPr>
          <t>PLANK, ANDREAS:</t>
        </r>
        <r>
          <rPr>
            <sz val="9"/>
            <color indexed="81"/>
            <rFont val="Segoe UI"/>
            <family val="2"/>
          </rPr>
          <t xml:space="preserve">
Ist das eine (Zusatz)Filterauswahl vom eigentlichen Datenfeld »</t>
        </r>
        <r>
          <rPr>
            <i/>
            <sz val="9"/>
            <color indexed="81"/>
            <rFont val="Segoe UI"/>
            <family val="2"/>
          </rPr>
          <t>Phänologischer Zustand</t>
        </r>
        <r>
          <rPr>
            <sz val="9"/>
            <color indexed="81"/>
            <rFont val="Segoe UI"/>
            <family val="2"/>
          </rPr>
          <t>=Samen/Früchte vom Boden aufgelesen«?</t>
        </r>
      </text>
    </comment>
    <comment ref="CO10" authorId="0" shapeId="0" xr:uid="{0FED7513-2A80-4461-9479-54DF384BC9C3}">
      <text>
        <r>
          <rPr>
            <b/>
            <sz val="9"/>
            <color indexed="81"/>
            <rFont val="Segoe UI"/>
            <family val="2"/>
          </rPr>
          <t>PLANK, ANDREAS:</t>
        </r>
        <r>
          <rPr>
            <sz val="9"/>
            <color indexed="81"/>
            <rFont val="Segoe UI"/>
            <family val="2"/>
          </rPr>
          <t xml:space="preserve">
Ist das ein zusätzlicher Auswahlfilter, der aus anderen Feldern berechnet wird, z.B. Anwesenheit/Null-Nachweis oder Anz. lebender Individuen o.ä.?</t>
        </r>
      </text>
    </comment>
    <comment ref="C11" authorId="0" shapeId="0" xr:uid="{6917C2E4-283B-45B6-857C-C56CC3269937}">
      <text>
        <r>
          <rPr>
            <b/>
            <sz val="9"/>
            <color indexed="81"/>
            <rFont val="Segoe UI"/>
            <family val="2"/>
          </rPr>
          <t>PLANK, ANDREAS:</t>
        </r>
        <r>
          <rPr>
            <sz val="9"/>
            <color indexed="81"/>
            <rFont val="Segoe UI"/>
            <family val="2"/>
          </rPr>
          <t xml:space="preserve">
oder ggbn:permitURI ?</t>
        </r>
      </text>
    </comment>
    <comment ref="D11" authorId="0" shapeId="0" xr:uid="{259217F1-AB8A-4AC2-B8B3-D596DFA218B7}">
      <text>
        <r>
          <rPr>
            <b/>
            <sz val="9"/>
            <color indexed="81"/>
            <rFont val="Segoe UI"/>
            <family val="2"/>
          </rPr>
          <t>PLANK, ANDREAS:</t>
        </r>
        <r>
          <rPr>
            <sz val="9"/>
            <color indexed="81"/>
            <rFont val="Segoe UI"/>
            <family val="2"/>
          </rPr>
          <t xml:space="preserve">
Vorzugsweise </t>
        </r>
        <r>
          <rPr>
            <i/>
            <sz val="9"/>
            <color indexed="81"/>
            <rFont val="Segoe UI"/>
            <family val="2"/>
          </rPr>
          <t>dwc:recordNumber</t>
        </r>
        <r>
          <rPr>
            <sz val="9"/>
            <color indexed="81"/>
            <rFont val="Segoe UI"/>
            <family val="2"/>
          </rPr>
          <t xml:space="preserve">. 
Zusätzliche KI Erläuterung: </t>
        </r>
        <r>
          <rPr>
            <i/>
            <sz val="9"/>
            <color indexed="81"/>
            <rFont val="Segoe UI"/>
            <family val="2"/>
          </rPr>
          <t>dwc:recordNumber</t>
        </r>
        <r>
          <rPr>
            <sz val="9"/>
            <color indexed="81"/>
            <rFont val="Segoe UI"/>
            <family val="2"/>
          </rPr>
          <t xml:space="preserve">: Bezieht sich primär auf die Nummer innerhalb der Serie eines bestimmten Sammlers. – </t>
        </r>
        <r>
          <rPr>
            <i/>
            <sz val="9"/>
            <color indexed="81"/>
            <rFont val="Segoe UI"/>
            <family val="2"/>
          </rPr>
          <t>dwc:fieldNumber</t>
        </r>
        <r>
          <rPr>
            <sz val="9"/>
            <color indexed="81"/>
            <rFont val="Segoe UI"/>
            <family val="2"/>
          </rPr>
          <t>: Wird eher für eine Nummer verwendet, die eine bestimmte Sammelaktion (Expedition oder Standortaufnahme) bezeichnet, bei der mehrere Objekte gesammelt wurden</t>
        </r>
      </text>
    </comment>
    <comment ref="E11" authorId="0" shapeId="0" xr:uid="{3BFB17B0-0A76-449E-A1F1-62EC115107C2}">
      <text>
        <r>
          <rPr>
            <b/>
            <sz val="9"/>
            <color indexed="81"/>
            <rFont val="Segoe UI"/>
            <family val="2"/>
          </rPr>
          <t>PLANK, ANDREAS:</t>
        </r>
        <r>
          <rPr>
            <sz val="9"/>
            <color indexed="81"/>
            <rFont val="Segoe UI"/>
            <family val="2"/>
          </rPr>
          <t xml:space="preserve">
KI-Zusammenfassende Empfehlung: Nutzen Sie für alle zeitbezogenen Angaben der Aufsammlung </t>
        </r>
        <r>
          <rPr>
            <i/>
            <sz val="9"/>
            <color indexed="81"/>
            <rFont val="Segoe UI"/>
            <family val="2"/>
          </rPr>
          <t>dwc:eventDate</t>
        </r>
        <r>
          <rPr>
            <sz val="9"/>
            <color indexed="81"/>
            <rFont val="Segoe UI"/>
            <family val="2"/>
          </rPr>
          <t xml:space="preserve">. Sollten Sie zusätzlich das Datum der Datenerfassung im Büro (nicht im Feld) festhalten wollen, wäre hierfür </t>
        </r>
        <r>
          <rPr>
            <i/>
            <sz val="9"/>
            <color indexed="81"/>
            <rFont val="Segoe UI"/>
            <family val="2"/>
          </rPr>
          <t>dwc:dateIdentified</t>
        </r>
        <r>
          <rPr>
            <sz val="9"/>
            <color indexed="81"/>
            <rFont val="Segoe UI"/>
            <family val="2"/>
          </rPr>
          <t xml:space="preserve"> (falls es um die Bestimmung geht) oder ein administratives Feld aus dem Dublin Core (</t>
        </r>
        <r>
          <rPr>
            <i/>
            <sz val="9"/>
            <color indexed="81"/>
            <rFont val="Segoe UI"/>
            <family val="2"/>
          </rPr>
          <t>dcterms:created</t>
        </r>
        <r>
          <rPr>
            <sz val="9"/>
            <color indexed="81"/>
            <rFont val="Segoe UI"/>
            <family val="2"/>
          </rPr>
          <t>) die richtige Ergänzung.</t>
        </r>
      </text>
    </comment>
    <comment ref="F11" authorId="0" shapeId="0" xr:uid="{52D9C17F-612B-440D-B1F4-1E87CF340E8B}">
      <text>
        <r>
          <rPr>
            <b/>
            <sz val="9"/>
            <color indexed="81"/>
            <rFont val="Segoe UI"/>
            <family val="2"/>
          </rPr>
          <t>PLANK, ANDREAS:</t>
        </r>
        <r>
          <rPr>
            <sz val="9"/>
            <color indexed="81"/>
            <rFont val="Segoe UI"/>
            <family val="2"/>
          </rPr>
          <t xml:space="preserve">
Es gibt noch </t>
        </r>
        <r>
          <rPr>
            <i/>
            <sz val="9"/>
            <color indexed="81"/>
            <rFont val="Segoe UI"/>
            <family val="2"/>
          </rPr>
          <t>dcmi:dateSubmitted</t>
        </r>
        <r>
          <rPr>
            <sz val="9"/>
            <color indexed="81"/>
            <rFont val="Segoe UI"/>
            <family val="2"/>
          </rPr>
          <t>, was eher für einen Veröffentlichungszeitpunkt gedacht ist, oder im Sinne veröffentlicht zu werden.</t>
        </r>
      </text>
    </comment>
    <comment ref="H11" authorId="0" shapeId="0" xr:uid="{5307EB48-9EEC-4D64-A4AC-099E3CAA2550}">
      <text>
        <r>
          <rPr>
            <b/>
            <sz val="9"/>
            <color indexed="81"/>
            <rFont val="Segoe UI"/>
            <family val="2"/>
          </rPr>
          <t>PLANK, ANDREAS:</t>
        </r>
        <r>
          <rPr>
            <sz val="9"/>
            <color indexed="81"/>
            <rFont val="Segoe UI"/>
            <family val="2"/>
          </rPr>
          <t xml:space="preserve">
Es gibt noch </t>
        </r>
        <r>
          <rPr>
            <i/>
            <sz val="9"/>
            <color indexed="81"/>
            <rFont val="Segoe UI"/>
            <family val="2"/>
          </rPr>
          <t>prov:wasGeneratedBy</t>
        </r>
        <r>
          <rPr>
            <sz val="9"/>
            <color indexed="81"/>
            <rFont val="Segoe UI"/>
            <family val="2"/>
          </rPr>
          <t xml:space="preserve">, was aber mit einer </t>
        </r>
        <r>
          <rPr>
            <i/>
            <sz val="9"/>
            <color indexed="81"/>
            <rFont val="Segoe UI"/>
            <family val="2"/>
          </rPr>
          <t>prov:Activity</t>
        </r>
        <r>
          <rPr>
            <sz val="9"/>
            <color indexed="81"/>
            <rFont val="Segoe UI"/>
            <family val="2"/>
          </rPr>
          <t xml:space="preserve"> verknüpft ist/sein muß(?). Siehe auch »Datensatz erstellt durch«.</t>
        </r>
      </text>
    </comment>
    <comment ref="I11" authorId="0" shapeId="0" xr:uid="{95FB975B-ED24-495A-846B-CB54829DA76B}">
      <text>
        <r>
          <rPr>
            <b/>
            <sz val="9"/>
            <color indexed="81"/>
            <rFont val="Segoe UI"/>
            <family val="2"/>
          </rPr>
          <t>PLANK, ANDREAS:</t>
        </r>
        <r>
          <rPr>
            <sz val="9"/>
            <color indexed="81"/>
            <rFont val="Segoe UI"/>
            <family val="2"/>
          </rPr>
          <t xml:space="preserve">
KI-Empfehlung: </t>
        </r>
        <r>
          <rPr>
            <i/>
            <sz val="9"/>
            <color indexed="81"/>
            <rFont val="Segoe UI"/>
            <family val="2"/>
          </rPr>
          <t>Praktischer Rat:</t>
        </r>
        <r>
          <rPr>
            <sz val="9"/>
            <color indexed="81"/>
            <rFont val="Segoe UI"/>
            <family val="2"/>
          </rPr>
          <t xml:space="preserve"> Nutzen Sie </t>
        </r>
        <r>
          <rPr>
            <i/>
            <sz val="9"/>
            <color indexed="81"/>
            <rFont val="Segoe UI"/>
            <family val="2"/>
          </rPr>
          <t>dwc:higherGeography</t>
        </r>
        <r>
          <rPr>
            <sz val="9"/>
            <color indexed="81"/>
            <rFont val="Segoe UI"/>
            <family val="2"/>
          </rPr>
          <t xml:space="preserve">, wenn die Kürzel für menschliche Leser als geografische Einordnung dienen sollen. Nutzen Sie </t>
        </r>
        <r>
          <rPr>
            <i/>
            <sz val="9"/>
            <color indexed="81"/>
            <rFont val="Segoe UI"/>
            <family val="2"/>
          </rPr>
          <t>dwc:locationID</t>
        </r>
        <r>
          <rPr>
            <sz val="9"/>
            <color indexed="81"/>
            <rFont val="Segoe UI"/>
            <family val="2"/>
          </rPr>
          <t>, wenn die Kürzel primär als technischer Schlüssel dienen, um den Datensatz mit einer digitalen Karte zu verknüpfen.</t>
        </r>
      </text>
    </comment>
    <comment ref="J11" authorId="0" shapeId="0" xr:uid="{BE70C74C-C659-4C92-8B3B-056346BBA9DD}">
      <text>
        <r>
          <rPr>
            <b/>
            <sz val="9"/>
            <color indexed="81"/>
            <rFont val="Segoe UI"/>
            <family val="2"/>
          </rPr>
          <t>PLANK, ANDREAS:</t>
        </r>
        <r>
          <rPr>
            <sz val="9"/>
            <color indexed="81"/>
            <rFont val="Segoe UI"/>
            <family val="2"/>
          </rPr>
          <t xml:space="preserve">
Beispielsweise 
"dwc:dynamicProperties": {"Verantwortungsart": "Arnica montana"}</t>
        </r>
      </text>
    </comment>
    <comment ref="K11" authorId="0" shapeId="0" xr:uid="{044F3F41-4D7B-43A1-AEDA-0C132AF4C007}">
      <text>
        <r>
          <rPr>
            <b/>
            <sz val="9"/>
            <color indexed="81"/>
            <rFont val="Segoe UI"/>
            <family val="2"/>
          </rPr>
          <t>PLANK, ANDREAS:</t>
        </r>
        <r>
          <rPr>
            <sz val="9"/>
            <color indexed="81"/>
            <rFont val="Segoe UI"/>
            <family val="2"/>
          </rPr>
          <t xml:space="preserve">
Beispielsweise »</t>
        </r>
        <r>
          <rPr>
            <i/>
            <sz val="9"/>
            <color indexed="81"/>
            <rFont val="Segoe UI"/>
            <family val="2"/>
          </rPr>
          <t>dwc:associatedTaxa = Arnica montana | Gentiana lutea</t>
        </r>
        <r>
          <rPr>
            <sz val="9"/>
            <color indexed="81"/>
            <rFont val="Segoe UI"/>
            <family val="2"/>
          </rPr>
          <t>«</t>
        </r>
      </text>
    </comment>
    <comment ref="Q11" authorId="0" shapeId="0" xr:uid="{73C98FD8-3111-4A7A-89FA-4F35846373D9}">
      <text>
        <r>
          <rPr>
            <b/>
            <sz val="9"/>
            <color indexed="81"/>
            <rFont val="Segoe UI"/>
            <family val="2"/>
          </rPr>
          <t>PLANK, ANDREAS:</t>
        </r>
        <r>
          <rPr>
            <sz val="9"/>
            <color indexed="81"/>
            <rFont val="Segoe UI"/>
            <family val="2"/>
          </rPr>
          <t xml:space="preserve">
in RDF als "Sonnentau"@de</t>
        </r>
      </text>
    </comment>
    <comment ref="R11" authorId="0" shapeId="0" xr:uid="{77600798-135C-424C-9979-925C62EC5362}">
      <text>
        <r>
          <rPr>
            <b/>
            <sz val="9"/>
            <color indexed="81"/>
            <rFont val="Segoe UI"/>
            <family val="2"/>
          </rPr>
          <t>PLANK, ANDREAS:</t>
        </r>
        <r>
          <rPr>
            <sz val="9"/>
            <color indexed="81"/>
            <rFont val="Segoe UI"/>
            <family val="2"/>
          </rPr>
          <t xml:space="preserve">
KI-unterstützte Zusammenfassungen:
• Verknüpfen Sie die primäre Akzessionsnummer (innerhalb des BGBM) mit </t>
        </r>
        <r>
          <rPr>
            <i/>
            <sz val="9"/>
            <color indexed="81"/>
            <rFont val="Segoe UI"/>
            <family val="2"/>
          </rPr>
          <t>dwc:catalogNumber</t>
        </r>
        <r>
          <rPr>
            <sz val="9"/>
            <color indexed="81"/>
            <rFont val="Segoe UI"/>
            <family val="2"/>
          </rPr>
          <t xml:space="preserve">, oder </t>
        </r>
        <r>
          <rPr>
            <i/>
            <sz val="9"/>
            <color indexed="81"/>
            <rFont val="Segoe UI"/>
            <family val="2"/>
          </rPr>
          <t>abcd:accessionNumber</t>
        </r>
        <r>
          <rPr>
            <sz val="9"/>
            <color indexed="81"/>
            <rFont val="Segoe UI"/>
            <family val="2"/>
          </rPr>
          <t xml:space="preserve"> wäre auch denkbar
• Verknüpfen Sie die »Interne Akzessionsnummer« aus Sicht der Verbundpartner mit </t>
        </r>
        <r>
          <rPr>
            <i/>
            <sz val="9"/>
            <color indexed="81"/>
            <rFont val="Segoe UI"/>
            <family val="2"/>
          </rPr>
          <t>dwc:otherCatalogNumbers</t>
        </r>
        <r>
          <rPr>
            <sz val="9"/>
            <color indexed="81"/>
            <rFont val="Segoe UI"/>
            <family val="2"/>
          </rPr>
          <t xml:space="preserve">.
</t>
        </r>
      </text>
    </comment>
    <comment ref="S11" authorId="0" shapeId="0" xr:uid="{EC8C7217-7364-4465-A214-A0BCA9873E24}">
      <text>
        <r>
          <rPr>
            <b/>
            <sz val="9"/>
            <color indexed="81"/>
            <rFont val="Segoe UI"/>
            <family val="2"/>
          </rPr>
          <t>PLANK, ANDREAS:</t>
        </r>
        <r>
          <rPr>
            <sz val="9"/>
            <color indexed="81"/>
            <rFont val="Segoe UI"/>
            <family val="2"/>
          </rPr>
          <t xml:space="preserve">
KI-Erläuterung: Für die </t>
        </r>
        <r>
          <rPr>
            <i/>
            <sz val="9"/>
            <color indexed="81"/>
            <rFont val="Segoe UI"/>
            <family val="2"/>
          </rPr>
          <t>IPEN-Nummer</t>
        </r>
        <r>
          <rPr>
            <sz val="9"/>
            <color indexed="81"/>
            <rFont val="Segoe UI"/>
            <family val="2"/>
          </rPr>
          <t xml:space="preserve"> ist </t>
        </r>
        <r>
          <rPr>
            <i/>
            <sz val="9"/>
            <color indexed="81"/>
            <rFont val="Segoe UI"/>
            <family val="2"/>
          </rPr>
          <t>dwc:materialSampleID</t>
        </r>
        <r>
          <rPr>
            <sz val="9"/>
            <color indexed="81"/>
            <rFont val="Segoe UI"/>
            <family val="2"/>
          </rPr>
          <t xml:space="preserve"> der am besten geeignete Terminus. Für die »Akzessionsnummer« (BGBM): </t>
        </r>
        <r>
          <rPr>
            <i/>
            <sz val="9"/>
            <color indexed="81"/>
            <rFont val="Segoe UI"/>
            <family val="2"/>
          </rPr>
          <t xml:space="preserve">dwc:catalogNumber.  </t>
        </r>
        <r>
          <rPr>
            <sz val="9"/>
            <color indexed="81"/>
            <rFont val="Segoe UI"/>
            <family val="2"/>
          </rPr>
          <t>Für »</t>
        </r>
        <r>
          <rPr>
            <i/>
            <sz val="9"/>
            <color indexed="81"/>
            <rFont val="Segoe UI"/>
            <family val="2"/>
          </rPr>
          <t>Interne Akzessionsnummern</t>
        </r>
        <r>
          <rPr>
            <sz val="9"/>
            <color indexed="81"/>
            <rFont val="Segoe UI"/>
            <family val="2"/>
          </rPr>
          <t xml:space="preserve">« (Partner) </t>
        </r>
        <r>
          <rPr>
            <i/>
            <sz val="9"/>
            <color indexed="81"/>
            <rFont val="Segoe UI"/>
            <family val="2"/>
          </rPr>
          <t>dwc:otherCatalogNumbers</t>
        </r>
        <r>
          <rPr>
            <sz val="9"/>
            <color indexed="81"/>
            <rFont val="Segoe UI"/>
            <family val="2"/>
          </rPr>
          <t>.</t>
        </r>
      </text>
    </comment>
    <comment ref="T11" authorId="0" shapeId="0" xr:uid="{3F5F02AC-0CD4-4CD5-B51E-996F456346DB}">
      <text>
        <r>
          <rPr>
            <b/>
            <sz val="9"/>
            <color indexed="81"/>
            <rFont val="Segoe UI"/>
            <family val="2"/>
          </rPr>
          <t>PLANK, ANDREAS:</t>
        </r>
        <r>
          <rPr>
            <sz val="9"/>
            <color indexed="81"/>
            <rFont val="Segoe UI"/>
            <family val="2"/>
          </rPr>
          <t xml:space="preserve">
KI-Erläuterung: 
Für die »Externe ID / occurrence:external_key«: </t>
        </r>
        <r>
          <rPr>
            <i/>
            <sz val="9"/>
            <color indexed="81"/>
            <rFont val="Segoe UI"/>
            <family val="2"/>
          </rPr>
          <t>dwc:occurrenceID</t>
        </r>
        <r>
          <rPr>
            <sz val="9"/>
            <color indexed="81"/>
            <rFont val="Segoe UI"/>
            <family val="2"/>
          </rPr>
          <t xml:space="preserve">. 
Für die »IPEN-Kennung«: </t>
        </r>
        <r>
          <rPr>
            <i/>
            <sz val="9"/>
            <color indexed="81"/>
            <rFont val="Segoe UI"/>
            <family val="2"/>
          </rPr>
          <t>dwc:materialSampleID</t>
        </r>
        <r>
          <rPr>
            <sz val="9"/>
            <color indexed="81"/>
            <rFont val="Segoe UI"/>
            <family val="2"/>
          </rPr>
          <t xml:space="preserve">.
Falls Sie beide Kennungen in einem einzigen Feld „mischen“, sollten man dieses als </t>
        </r>
        <r>
          <rPr>
            <i/>
            <sz val="9"/>
            <color indexed="81"/>
            <rFont val="Segoe UI"/>
            <family val="2"/>
          </rPr>
          <t>dwc:otherCatalogNumbers</t>
        </r>
        <r>
          <rPr>
            <sz val="9"/>
            <color indexed="81"/>
            <rFont val="Segoe UI"/>
            <family val="2"/>
          </rPr>
          <t xml:space="preserve"> deklarieren. Es ist jedoch für die Datenqualität im botanischen Wildpflanzenschutz erheblich besser, die </t>
        </r>
        <r>
          <rPr>
            <i/>
            <sz val="9"/>
            <color indexed="81"/>
            <rFont val="Segoe UI"/>
            <family val="2"/>
          </rPr>
          <t>IPEN-Kennung</t>
        </r>
        <r>
          <rPr>
            <sz val="9"/>
            <color indexed="81"/>
            <rFont val="Segoe UI"/>
            <family val="2"/>
          </rPr>
          <t xml:space="preserve"> separat als </t>
        </r>
        <r>
          <rPr>
            <i/>
            <sz val="9"/>
            <color indexed="81"/>
            <rFont val="Segoe UI"/>
            <family val="2"/>
          </rPr>
          <t>dwc:materialSampleID</t>
        </r>
        <r>
          <rPr>
            <sz val="9"/>
            <color indexed="81"/>
            <rFont val="Segoe UI"/>
            <family val="2"/>
          </rPr>
          <t xml:space="preserve"> zu führen, da diese rechtliche Informationen über die Herkunft (Nagoya-Protokoll) transportiert.</t>
        </r>
      </text>
    </comment>
    <comment ref="U11" authorId="0" shapeId="0" xr:uid="{30D77E7D-D259-4BEC-97CE-3E5154C0772E}">
      <text>
        <r>
          <rPr>
            <b/>
            <sz val="9"/>
            <color indexed="81"/>
            <rFont val="Segoe UI"/>
            <family val="2"/>
          </rPr>
          <t>PLANK, ANDREAS:</t>
        </r>
        <r>
          <rPr>
            <sz val="9"/>
            <color indexed="81"/>
            <rFont val="Segoe UI"/>
            <family val="2"/>
          </rPr>
          <t xml:space="preserve">
</t>
        </r>
        <r>
          <rPr>
            <i/>
            <sz val="9"/>
            <color indexed="81"/>
            <rFont val="Segoe UI"/>
            <family val="2"/>
          </rPr>
          <t>dwc:recordedBy</t>
        </r>
        <r>
          <rPr>
            <sz val="9"/>
            <color indexed="81"/>
            <rFont val="Segoe UI"/>
            <family val="2"/>
          </rPr>
          <t xml:space="preserve"> kann technisch gesehen alle Namen in Reihenfolge ihres Beitragens umfassen, so mein Verständnis.</t>
        </r>
      </text>
    </comment>
    <comment ref="V11" authorId="0" shapeId="0" xr:uid="{6E53A4C1-ABBD-44F3-BBC8-E315641AF641}">
      <text>
        <r>
          <rPr>
            <b/>
            <sz val="9"/>
            <color indexed="81"/>
            <rFont val="Segoe UI"/>
            <family val="2"/>
          </rPr>
          <t>PLANK, ANDREAS:</t>
        </r>
        <r>
          <rPr>
            <sz val="9"/>
            <color indexed="81"/>
            <rFont val="Segoe UI"/>
            <family val="2"/>
          </rPr>
          <t xml:space="preserve">
</t>
        </r>
        <r>
          <rPr>
            <i/>
            <sz val="9"/>
            <color indexed="81"/>
            <rFont val="Segoe UI"/>
            <family val="2"/>
          </rPr>
          <t>dwc:recordedBy</t>
        </r>
        <r>
          <rPr>
            <sz val="9"/>
            <color indexed="81"/>
            <rFont val="Segoe UI"/>
            <family val="2"/>
          </rPr>
          <t xml:space="preserve"> kann technisch gesehen alle Namen in Reihenfolge ihres Beitragens umfassen, so mein Verständnis.</t>
        </r>
      </text>
    </comment>
    <comment ref="Y11" authorId="0" shapeId="0" xr:uid="{5E763267-EE42-49F0-816B-3DD4B87BE6B8}">
      <text>
        <r>
          <rPr>
            <b/>
            <sz val="9"/>
            <color indexed="81"/>
            <rFont val="Segoe UI"/>
            <family val="2"/>
          </rPr>
          <t>PLANK, ANDREAS:</t>
        </r>
        <r>
          <rPr>
            <sz val="9"/>
            <color indexed="81"/>
            <rFont val="Segoe UI"/>
            <family val="2"/>
          </rPr>
          <t xml:space="preserve">
Siehe auch »Aufnahme erstellt durch«</t>
        </r>
      </text>
    </comment>
    <comment ref="Z11" authorId="0" shapeId="0" xr:uid="{7199A3C8-FEAD-4053-A412-C987EA117F6F}">
      <text>
        <r>
          <rPr>
            <b/>
            <sz val="9"/>
            <color indexed="81"/>
            <rFont val="Segoe UI"/>
            <family val="2"/>
          </rPr>
          <t>PLANK, ANDREAS:</t>
        </r>
        <r>
          <rPr>
            <sz val="9"/>
            <color indexed="81"/>
            <rFont val="Segoe UI"/>
            <family val="2"/>
          </rPr>
          <t xml:space="preserve">
adms:status → https://www.w3.org/ns/adms#status</t>
        </r>
      </text>
    </comment>
    <comment ref="AF11" authorId="0" shapeId="0" xr:uid="{D17C381C-2780-4E0F-BC44-901CB4031061}">
      <text>
        <r>
          <rPr>
            <b/>
            <sz val="9"/>
            <color indexed="81"/>
            <rFont val="Segoe UI"/>
            <family val="2"/>
          </rPr>
          <t>PLANK, ANDREAS:</t>
        </r>
        <r>
          <rPr>
            <sz val="9"/>
            <color indexed="81"/>
            <rFont val="Segoe UI"/>
            <family val="2"/>
          </rPr>
          <t xml:space="preserve">
Vielleicht zusätzlich mit </t>
        </r>
        <r>
          <rPr>
            <i/>
            <sz val="9"/>
            <color indexed="81"/>
            <rFont val="Segoe UI"/>
            <family val="2"/>
          </rPr>
          <t>dcterms:conformsTo</t>
        </r>
        <r>
          <rPr>
            <sz val="9"/>
            <color indexed="81"/>
            <rFont val="Segoe UI"/>
            <family val="2"/>
          </rPr>
          <t xml:space="preserve"> ?</t>
        </r>
      </text>
    </comment>
    <comment ref="AG11" authorId="0" shapeId="0" xr:uid="{E3A0E28C-50CB-4E83-8D61-17B38A68696F}">
      <text>
        <r>
          <rPr>
            <b/>
            <sz val="9"/>
            <color indexed="81"/>
            <rFont val="Segoe UI"/>
            <family val="2"/>
          </rPr>
          <t>PLANK, ANDREAS:</t>
        </r>
        <r>
          <rPr>
            <sz val="9"/>
            <color indexed="81"/>
            <rFont val="Segoe UI"/>
            <family val="2"/>
          </rPr>
          <t xml:space="preserve">
Vielleicht zusätzlich mit </t>
        </r>
        <r>
          <rPr>
            <i/>
            <sz val="9"/>
            <color indexed="81"/>
            <rFont val="Segoe UI"/>
            <family val="2"/>
          </rPr>
          <t>dcterms:conformsTo</t>
        </r>
        <r>
          <rPr>
            <sz val="9"/>
            <color indexed="81"/>
            <rFont val="Segoe UI"/>
            <family val="2"/>
          </rPr>
          <t xml:space="preserve"> ?</t>
        </r>
      </text>
    </comment>
    <comment ref="AH11" authorId="0" shapeId="0" xr:uid="{C5B5C48E-ACF5-45A4-8C47-2FCEF209C61B}">
      <text>
        <r>
          <rPr>
            <b/>
            <sz val="9"/>
            <color indexed="81"/>
            <rFont val="Segoe UI"/>
            <family val="2"/>
          </rPr>
          <t>PLANK, ANDREAS:</t>
        </r>
        <r>
          <rPr>
            <sz val="9"/>
            <color indexed="81"/>
            <rFont val="Segoe UI"/>
            <family val="2"/>
          </rPr>
          <t xml:space="preserve">
ZUTUN Vergleiche auch dwc:dataGeneralizations</t>
        </r>
      </text>
    </comment>
    <comment ref="AI11" authorId="0" shapeId="0" xr:uid="{BE885630-200C-4F8A-BA68-D3A0227F1B8F}">
      <text>
        <r>
          <rPr>
            <b/>
            <sz val="9"/>
            <color indexed="81"/>
            <rFont val="Segoe UI"/>
            <family val="2"/>
          </rPr>
          <t>PLANK, ANDREAS:</t>
        </r>
        <r>
          <rPr>
            <sz val="9"/>
            <color indexed="81"/>
            <rFont val="Segoe UI"/>
            <family val="2"/>
          </rPr>
          <t xml:space="preserve">
KI-Erläuterung: Falls das Feld beſchreibt, daß die Daten bereits unpräziſer gemacht wurden (z. B. Koordinaten auf Quadranten gerundet), iſt </t>
        </r>
        <r>
          <rPr>
            <i/>
            <sz val="9"/>
            <color indexed="81"/>
            <rFont val="Segoe UI"/>
            <family val="2"/>
          </rPr>
          <t>dwc:dataGeneralizations</t>
        </r>
        <r>
          <rPr>
            <sz val="9"/>
            <color indexed="81"/>
            <rFont val="Segoe UI"/>
            <family val="2"/>
          </rPr>
          <t xml:space="preserve"> ebenfalls ſehr geeignet.</t>
        </r>
      </text>
    </comment>
    <comment ref="AJ11" authorId="0" shapeId="0" xr:uid="{5C54FA97-7D4C-4D60-B0D2-CBB2F15149E0}">
      <text>
        <r>
          <rPr>
            <b/>
            <sz val="9"/>
            <color indexed="81"/>
            <rFont val="Segoe UI"/>
            <family val="2"/>
          </rPr>
          <t>PLANK, ANDREAS:</t>
        </r>
        <r>
          <rPr>
            <sz val="9"/>
            <color indexed="81"/>
            <rFont val="Segoe UI"/>
            <family val="2"/>
          </rPr>
          <t xml:space="preserve">
Beispiele:
</t>
        </r>
        <r>
          <rPr>
            <i/>
            <sz val="9"/>
            <color indexed="81"/>
            <rFont val="Segoe UI"/>
            <family val="2"/>
          </rPr>
          <t>dwc:verbatimLocality</t>
        </r>
        <r>
          <rPr>
            <sz val="9"/>
            <color indexed="81"/>
            <rFont val="Segoe UI"/>
            <family val="2"/>
          </rPr>
          <t xml:space="preserve"> = »MTB 4523/1« oder »TK25 4523, Q1«.
</t>
        </r>
        <r>
          <rPr>
            <i/>
            <sz val="9"/>
            <color indexed="81"/>
            <rFont val="Segoe UI"/>
            <family val="2"/>
          </rPr>
          <t>dwc:locationID</t>
        </r>
        <r>
          <rPr>
            <sz val="9"/>
            <color indexed="81"/>
            <rFont val="Segoe UI"/>
            <family val="2"/>
          </rPr>
          <t xml:space="preserve"> = MTB:4523-1</t>
        </r>
      </text>
    </comment>
    <comment ref="AK11" authorId="0" shapeId="0" xr:uid="{A6C46467-8F12-402F-856E-9678B168D6DA}">
      <text>
        <r>
          <rPr>
            <b/>
            <sz val="9"/>
            <color indexed="81"/>
            <rFont val="Segoe UI"/>
            <family val="2"/>
          </rPr>
          <t>PLANK, ANDREAS:</t>
        </r>
        <r>
          <rPr>
            <sz val="9"/>
            <color indexed="81"/>
            <rFont val="Segoe UI"/>
            <family val="2"/>
          </rPr>
          <t xml:space="preserve">
Für einzelne Zahlenwerte wären denkbar: </t>
        </r>
        <r>
          <rPr>
            <i/>
            <sz val="9"/>
            <color indexed="81"/>
            <rFont val="Segoe UI"/>
            <family val="2"/>
          </rPr>
          <t>dwc:minimumElevationInMeters</t>
        </r>
        <r>
          <rPr>
            <sz val="9"/>
            <color indexed="81"/>
            <rFont val="Segoe UI"/>
            <family val="2"/>
          </rPr>
          <t xml:space="preserve">: Für die Untergrenze (z. B. 450).
</t>
        </r>
        <r>
          <rPr>
            <i/>
            <sz val="9"/>
            <color indexed="81"/>
            <rFont val="Segoe UI"/>
            <family val="2"/>
          </rPr>
          <t>dwc:maximumElevationInMeters</t>
        </r>
        <r>
          <rPr>
            <sz val="9"/>
            <color indexed="81"/>
            <rFont val="Segoe UI"/>
            <family val="2"/>
          </rPr>
          <t>: Für die Obergrenze (z. B. 520).</t>
        </r>
      </text>
    </comment>
    <comment ref="AL11" authorId="0" shapeId="0" xr:uid="{7EB2D6D4-7EBC-4374-93BD-A19E1E23E1AE}">
      <text>
        <r>
          <rPr>
            <b/>
            <sz val="9"/>
            <color indexed="81"/>
            <rFont val="Segoe UI"/>
            <family val="2"/>
          </rPr>
          <t>PLANK, ANDREAS:</t>
        </r>
        <r>
          <rPr>
            <sz val="9"/>
            <color indexed="81"/>
            <rFont val="Segoe UI"/>
            <family val="2"/>
          </rPr>
          <t xml:space="preserve">
KI-Zusammenfassende Empfehlung:
Verknüpfen Sie das Feld »Anderer Beleg« mit </t>
        </r>
        <r>
          <rPr>
            <i/>
            <sz val="9"/>
            <color indexed="81"/>
            <rFont val="Segoe UI"/>
            <family val="2"/>
          </rPr>
          <t>dwc:occurrenceRemarks</t>
        </r>
        <r>
          <rPr>
            <sz val="9"/>
            <color indexed="81"/>
            <rFont val="Segoe UI"/>
            <family val="2"/>
          </rPr>
          <t xml:space="preserve">, wenn es rein beschreibender Freitext ist.
Wenn Verweis auf anderes Herbar, dann </t>
        </r>
        <r>
          <rPr>
            <i/>
            <sz val="9"/>
            <color indexed="81"/>
            <rFont val="Segoe UI"/>
            <family val="2"/>
          </rPr>
          <t>dwc:associatedOccurrences</t>
        </r>
        <r>
          <rPr>
            <sz val="9"/>
            <color indexed="81"/>
            <rFont val="Segoe UI"/>
            <family val="2"/>
          </rPr>
          <t xml:space="preserve"> (»Herbarbeleg im Herbar XY unter Nummer 123«).
Wählen Sie </t>
        </r>
        <r>
          <rPr>
            <i/>
            <sz val="9"/>
            <color indexed="81"/>
            <rFont val="Segoe UI"/>
            <family val="2"/>
          </rPr>
          <t>dwc:preparations</t>
        </r>
        <r>
          <rPr>
            <sz val="9"/>
            <color indexed="81"/>
            <rFont val="Segoe UI"/>
            <family val="2"/>
          </rPr>
          <t>, wenn dort weitere phyische Teile der Pflanze genannt werden, die über Ihre Haupt-Werteliste hinausgehen.</t>
        </r>
      </text>
    </comment>
    <comment ref="AM11" authorId="0" shapeId="0" xr:uid="{BE521C67-5BBE-45AD-B8F4-DDD9E3116B9D}">
      <text>
        <r>
          <rPr>
            <b/>
            <sz val="9"/>
            <color indexed="81"/>
            <rFont val="Segoe UI"/>
            <family val="2"/>
          </rPr>
          <t>PLANK, ANDREAS:</t>
        </r>
        <r>
          <rPr>
            <sz val="9"/>
            <color indexed="81"/>
            <rFont val="Segoe UI"/>
            <family val="2"/>
          </rPr>
          <t xml:space="preserve">
KI-Erläuterung</t>
        </r>
        <r>
          <rPr>
            <i/>
            <sz val="9"/>
            <color indexed="81"/>
            <rFont val="Segoe UI"/>
            <family val="2"/>
          </rPr>
          <t xml:space="preserve">
dwc:sampleSizeValue</t>
        </r>
        <r>
          <rPr>
            <sz val="9"/>
            <color indexed="81"/>
            <rFont val="Segoe UI"/>
            <family val="2"/>
          </rPr>
          <t xml:space="preserve">: Hier tragen Sie den numerischen Wert ein (z. B. </t>
        </r>
        <r>
          <rPr>
            <i/>
            <sz val="9"/>
            <color indexed="81"/>
            <rFont val="Segoe UI"/>
            <family val="2"/>
          </rPr>
          <t>25</t>
        </r>
        <r>
          <rPr>
            <sz val="9"/>
            <color indexed="81"/>
            <rFont val="Segoe UI"/>
            <family val="2"/>
          </rPr>
          <t xml:space="preserve">).
</t>
        </r>
        <r>
          <rPr>
            <i/>
            <sz val="9"/>
            <color indexed="81"/>
            <rFont val="Segoe UI"/>
            <family val="2"/>
          </rPr>
          <t>dwc:sampleSizeUnit</t>
        </r>
        <r>
          <rPr>
            <sz val="9"/>
            <color indexed="81"/>
            <rFont val="Segoe UI"/>
            <family val="2"/>
          </rPr>
          <t xml:space="preserve">: Hier tragen Sie die Einheit ein (z. B. </t>
        </r>
        <r>
          <rPr>
            <i/>
            <sz val="9"/>
            <color indexed="81"/>
            <rFont val="Segoe UI"/>
            <family val="2"/>
          </rPr>
          <t>square metres</t>
        </r>
        <r>
          <rPr>
            <sz val="9"/>
            <color indexed="81"/>
            <rFont val="Segoe UI"/>
            <family val="2"/>
          </rPr>
          <t xml:space="preserve">).
Eine spezialisierte Alternative wäre: </t>
        </r>
        <r>
          <rPr>
            <i/>
            <sz val="9"/>
            <color indexed="81"/>
            <rFont val="Segoe UI"/>
            <family val="2"/>
          </rPr>
          <t>dwc:dynamicProperties</t>
        </r>
        <r>
          <rPr>
            <sz val="9"/>
            <color indexed="81"/>
            <rFont val="Segoe UI"/>
            <family val="2"/>
          </rPr>
          <t>.
als JSON: {"sampleAreaInSquareMeters": 25}</t>
        </r>
      </text>
    </comment>
    <comment ref="AN11" authorId="0" shapeId="0" xr:uid="{CC6B5DFF-0EBC-4A4B-BDB8-3306FDC95E9A}">
      <text>
        <r>
          <rPr>
            <b/>
            <sz val="9"/>
            <color indexed="81"/>
            <rFont val="Segoe UI"/>
            <family val="2"/>
          </rPr>
          <t>PLANK, ANDREAS:</t>
        </r>
        <r>
          <rPr>
            <sz val="9"/>
            <color indexed="81"/>
            <rFont val="Segoe UI"/>
            <family val="2"/>
          </rPr>
          <t xml:space="preserve">
KI-Erläuterungen:
(1) Wenn man ein </t>
        </r>
        <r>
          <rPr>
            <b/>
            <sz val="9"/>
            <color indexed="81"/>
            <rFont val="Segoe UI"/>
            <family val="2"/>
          </rPr>
          <t>einziges Feld</t>
        </r>
        <r>
          <rPr>
            <sz val="9"/>
            <color indexed="81"/>
            <rFont val="Segoe UI"/>
            <family val="2"/>
          </rPr>
          <t xml:space="preserve"> für alle Arten von Referenzen (Beleg, Bild, Probe) nutzen will, bleibe man bei </t>
        </r>
        <r>
          <rPr>
            <i/>
            <sz val="9"/>
            <color indexed="81"/>
            <rFont val="Segoe UI"/>
            <family val="2"/>
          </rPr>
          <t>dwc:relatedResourceID</t>
        </r>
        <r>
          <rPr>
            <sz val="9"/>
            <color indexed="81"/>
            <rFont val="Segoe UI"/>
            <family val="2"/>
          </rPr>
          <t xml:space="preserve">.
(2) Möchte man die Daten fachgerecht strukturieren, teile man die IDs auf in </t>
        </r>
        <r>
          <rPr>
            <i/>
            <sz val="9"/>
            <color indexed="81"/>
            <rFont val="Segoe UI"/>
            <family val="2"/>
          </rPr>
          <t>dwc:associatedOccurrences</t>
        </r>
        <r>
          <rPr>
            <sz val="9"/>
            <color indexed="81"/>
            <rFont val="Segoe UI"/>
            <family val="2"/>
          </rPr>
          <t xml:space="preserve"> (für materielle Belege) und </t>
        </r>
        <r>
          <rPr>
            <i/>
            <sz val="9"/>
            <color indexed="81"/>
            <rFont val="Segoe UI"/>
            <family val="2"/>
          </rPr>
          <t>dwc:associatedMedia</t>
        </r>
        <r>
          <rPr>
            <sz val="9"/>
            <color indexed="81"/>
            <rFont val="Segoe UI"/>
            <family val="2"/>
          </rPr>
          <t xml:space="preserve"> (für Bilder). – Für materielle Gegenstände: </t>
        </r>
        <r>
          <rPr>
            <i/>
            <sz val="9"/>
            <color indexed="81"/>
            <rFont val="Segoe UI"/>
            <family val="2"/>
          </rPr>
          <t>dwc:associatedOccurrences</t>
        </r>
        <r>
          <rPr>
            <sz val="9"/>
            <color indexed="81"/>
            <rFont val="Segoe UI"/>
            <family val="2"/>
          </rPr>
          <t xml:space="preserve">. – Für Bilder und Mediendateien: </t>
        </r>
        <r>
          <rPr>
            <i/>
            <sz val="9"/>
            <color indexed="81"/>
            <rFont val="Segoe UI"/>
            <family val="2"/>
          </rPr>
          <t>dwc:associatedMedia</t>
        </r>
        <r>
          <rPr>
            <sz val="9"/>
            <color indexed="81"/>
            <rFont val="Segoe UI"/>
            <family val="2"/>
          </rPr>
          <t xml:space="preserve">.
(3) Der formale Weg: </t>
        </r>
        <r>
          <rPr>
            <i/>
            <sz val="9"/>
            <color indexed="81"/>
            <rFont val="Segoe UI"/>
            <family val="2"/>
          </rPr>
          <t>dwc:ResourceRelationship</t>
        </r>
        <r>
          <rPr>
            <sz val="9"/>
            <color indexed="81"/>
            <rFont val="Segoe UI"/>
            <family val="2"/>
          </rPr>
          <t xml:space="preserve">
Da man von einem »echten materiellen Forschungsbezug« sprach, ist die Klasse </t>
        </r>
        <r>
          <rPr>
            <i/>
            <sz val="9"/>
            <color indexed="81"/>
            <rFont val="Segoe UI"/>
            <family val="2"/>
          </rPr>
          <t>dwc:ResourceRelationship</t>
        </r>
        <r>
          <rPr>
            <sz val="9"/>
            <color indexed="81"/>
            <rFont val="Segoe UI"/>
            <family val="2"/>
          </rPr>
          <t xml:space="preserve"> die semantisch tiefste Lösung. Hierbei wird die Verknüpfung über zwei Felder definiert: (a) </t>
        </r>
        <r>
          <rPr>
            <i/>
            <sz val="9"/>
            <color indexed="81"/>
            <rFont val="Segoe UI"/>
            <family val="2"/>
          </rPr>
          <t>dwc:relatedResourceID</t>
        </r>
        <r>
          <rPr>
            <sz val="9"/>
            <color indexed="81"/>
            <rFont val="Segoe UI"/>
            <family val="2"/>
          </rPr>
          <t xml:space="preserve">: Die ID des externen Objekts. (b) </t>
        </r>
        <r>
          <rPr>
            <i/>
            <sz val="9"/>
            <color indexed="81"/>
            <rFont val="Segoe UI"/>
            <family val="2"/>
          </rPr>
          <t>dwc:relationshipOfResource</t>
        </r>
        <r>
          <rPr>
            <sz val="9"/>
            <color indexed="81"/>
            <rFont val="Segoe UI"/>
            <family val="2"/>
          </rPr>
          <t>: Die Art der Beziehung (z. B. »</t>
        </r>
        <r>
          <rPr>
            <i/>
            <sz val="9"/>
            <color indexed="81"/>
            <rFont val="Segoe UI"/>
            <family val="2"/>
          </rPr>
          <t>is specimen of</t>
        </r>
        <r>
          <rPr>
            <sz val="9"/>
            <color indexed="81"/>
            <rFont val="Segoe UI"/>
            <family val="2"/>
          </rPr>
          <t>«, »</t>
        </r>
        <r>
          <rPr>
            <i/>
            <sz val="9"/>
            <color indexed="81"/>
            <rFont val="Segoe UI"/>
            <family val="2"/>
          </rPr>
          <t>is image of</t>
        </r>
        <r>
          <rPr>
            <sz val="9"/>
            <color indexed="81"/>
            <rFont val="Segoe UI"/>
            <family val="2"/>
          </rPr>
          <t>« oder »</t>
        </r>
        <r>
          <rPr>
            <i/>
            <sz val="9"/>
            <color indexed="81"/>
            <rFont val="Segoe UI"/>
            <family val="2"/>
          </rPr>
          <t>is DNA aliquot of</t>
        </r>
        <r>
          <rPr>
            <sz val="9"/>
            <color indexed="81"/>
            <rFont val="Segoe UI"/>
            <family val="2"/>
          </rPr>
          <t xml:space="preserve">«).
</t>
        </r>
      </text>
    </comment>
    <comment ref="AO11" authorId="0" shapeId="0" xr:uid="{48D16EC0-A019-4973-83CC-EB52DAF52C13}">
      <text>
        <r>
          <rPr>
            <b/>
            <sz val="9"/>
            <color indexed="81"/>
            <rFont val="Segoe UI"/>
            <family val="2"/>
          </rPr>
          <t>PLANK, ANDREAS:</t>
        </r>
        <r>
          <rPr>
            <sz val="9"/>
            <color indexed="81"/>
            <rFont val="Segoe UI"/>
            <family val="2"/>
          </rPr>
          <t xml:space="preserve">
KI-Empfehlung: 
Herbarbeleg: </t>
        </r>
        <r>
          <rPr>
            <i/>
            <sz val="9"/>
            <color indexed="81"/>
            <rFont val="Segoe UI"/>
            <family val="2"/>
          </rPr>
          <t>dwc:preparations</t>
        </r>
        <r>
          <rPr>
            <sz val="9"/>
            <color indexed="81"/>
            <rFont val="Segoe UI"/>
            <family val="2"/>
          </rPr>
          <t xml:space="preserve"> = herbarium sheet
Blatt: </t>
        </r>
        <r>
          <rPr>
            <i/>
            <sz val="9"/>
            <color indexed="81"/>
            <rFont val="Segoe UI"/>
            <family val="2"/>
          </rPr>
          <t>dwc:preparations</t>
        </r>
        <r>
          <rPr>
            <sz val="9"/>
            <color indexed="81"/>
            <rFont val="Segoe UI"/>
            <family val="2"/>
          </rPr>
          <t xml:space="preserve"> = leaf
DNA-Probe: </t>
        </r>
        <r>
          <rPr>
            <i/>
            <sz val="9"/>
            <color indexed="81"/>
            <rFont val="Segoe UI"/>
            <family val="2"/>
          </rPr>
          <t>dwc:preparations</t>
        </r>
        <r>
          <rPr>
            <sz val="9"/>
            <color indexed="81"/>
            <rFont val="Segoe UI"/>
            <family val="2"/>
          </rPr>
          <t xml:space="preserve"> = dna extract
Foto: </t>
        </r>
        <r>
          <rPr>
            <i/>
            <sz val="9"/>
            <color indexed="81"/>
            <rFont val="Segoe UI"/>
            <family val="2"/>
          </rPr>
          <t>dwc:basisOfRecord</t>
        </r>
        <r>
          <rPr>
            <sz val="9"/>
            <color indexed="81"/>
            <rFont val="Segoe UI"/>
            <family val="2"/>
          </rPr>
          <t xml:space="preserve"> = StillImage
Bodenprobe: </t>
        </r>
        <r>
          <rPr>
            <i/>
            <sz val="9"/>
            <color indexed="81"/>
            <rFont val="Segoe UI"/>
            <family val="2"/>
          </rPr>
          <t>dwc:preparations</t>
        </r>
        <r>
          <rPr>
            <sz val="9"/>
            <color indexed="81"/>
            <rFont val="Segoe UI"/>
            <family val="2"/>
          </rPr>
          <t xml:space="preserve"> = soil sample
physische Proben: </t>
        </r>
        <r>
          <rPr>
            <i/>
            <sz val="9"/>
            <color indexed="81"/>
            <rFont val="Segoe UI"/>
            <family val="2"/>
          </rPr>
          <t>dwc:basisOfRecord</t>
        </r>
        <r>
          <rPr>
            <sz val="9"/>
            <color indexed="81"/>
            <rFont val="Segoe UI"/>
            <family val="2"/>
          </rPr>
          <t xml:space="preserve">
»Herbarbeleg« / »Blatt« / »DNA-Probe« 
→ PreservedSpecimen
»Foto« 
→ StillImage (oder laut DwC: MultimediaObject)
»kein Beleg« 
→ HumanObservation
Für die spezifische Eigenart der Probe: </t>
        </r>
        <r>
          <rPr>
            <i/>
            <sz val="9"/>
            <color indexed="81"/>
            <rFont val="Segoe UI"/>
            <family val="2"/>
          </rPr>
          <t>dwc:preparations</t>
        </r>
        <r>
          <rPr>
            <sz val="9"/>
            <color indexed="81"/>
            <rFont val="Segoe UI"/>
            <family val="2"/>
          </rPr>
          <t xml:space="preserve">
Für digitale Belege (Fotos): </t>
        </r>
        <r>
          <rPr>
            <i/>
            <sz val="9"/>
            <color indexed="81"/>
            <rFont val="Segoe UI"/>
            <family val="2"/>
          </rPr>
          <t>dcterms:type</t>
        </r>
      </text>
    </comment>
    <comment ref="AP11" authorId="0" shapeId="0" xr:uid="{4626DF54-B84F-4D5D-8049-99D6BF4EAD62}">
      <text>
        <r>
          <rPr>
            <b/>
            <sz val="9"/>
            <color indexed="81"/>
            <rFont val="Segoe UI"/>
            <family val="2"/>
          </rPr>
          <t>PLANK, ANDREAS:</t>
        </r>
        <r>
          <rPr>
            <sz val="9"/>
            <color indexed="81"/>
            <rFont val="Segoe UI"/>
            <family val="2"/>
          </rPr>
          <t xml:space="preserve">
KI-Erläuterungen:
</t>
        </r>
        <r>
          <rPr>
            <i/>
            <sz val="9"/>
            <color indexed="81"/>
            <rFont val="Segoe UI"/>
            <family val="2"/>
          </rPr>
          <t>ac:thumbnailAccessURI</t>
        </r>
        <r>
          <rPr>
            <sz val="9"/>
            <color indexed="81"/>
            <rFont val="Segoe UI"/>
            <family val="2"/>
          </rPr>
          <t xml:space="preserve"> für reine Vorschaubilder – Man sollte unterscheiden, ob man das Vorschaubild oder das Hauptbild meint. Während </t>
        </r>
        <r>
          <rPr>
            <i/>
            <sz val="9"/>
            <color indexed="81"/>
            <rFont val="Segoe UI"/>
            <family val="2"/>
          </rPr>
          <t>ac:accessURI</t>
        </r>
        <r>
          <rPr>
            <sz val="9"/>
            <color indexed="81"/>
            <rFont val="Segoe UI"/>
            <family val="2"/>
          </rPr>
          <t xml:space="preserve"> auf das Bild in voller Auflösung verweist, ist </t>
        </r>
        <r>
          <rPr>
            <i/>
            <sz val="9"/>
            <color indexed="81"/>
            <rFont val="Segoe UI"/>
            <family val="2"/>
          </rPr>
          <t>ac:thumbnailAccessURI</t>
        </r>
        <r>
          <rPr>
            <sz val="9"/>
            <color indexed="81"/>
            <rFont val="Segoe UI"/>
            <family val="2"/>
          </rPr>
          <t xml:space="preserve"> genaugenommen für die kleine Vorschau-Datei gedacht.</t>
        </r>
      </text>
    </comment>
    <comment ref="AQ11" authorId="0" shapeId="0" xr:uid="{8505BE4B-2C88-46EB-B23D-784CA9ABAD0B}">
      <text>
        <r>
          <rPr>
            <b/>
            <sz val="9"/>
            <color indexed="81"/>
            <rFont val="Segoe UI"/>
            <family val="2"/>
          </rPr>
          <t>PLANK, ANDREAS:</t>
        </r>
        <r>
          <rPr>
            <sz val="9"/>
            <color indexed="81"/>
            <rFont val="Segoe UI"/>
            <family val="2"/>
          </rPr>
          <t xml:space="preserve">
KI-Erläuterungen 
1. Verwendung von </t>
        </r>
        <r>
          <rPr>
            <i/>
            <sz val="9"/>
            <color indexed="81"/>
            <rFont val="Segoe UI"/>
            <family val="2"/>
          </rPr>
          <t>dwc:disposition</t>
        </r>
        <r>
          <rPr>
            <sz val="9"/>
            <color indexed="81"/>
            <rFont val="Segoe UI"/>
            <family val="2"/>
          </rPr>
          <t xml:space="preserve"> — Man nutzt diesen Begriff im Darwin Core, um den aktuellen Status oder den Ort des Objektes im Sinne eines Beziehungsgefüges darzustellen (z. B. »in Sammlung aufgenommen«, »vom Verbundpartner X bezogen«). Es beschreibt, wo sich das Objekt befindet oder von wo es in den aktuellen Bestand überging.
2. Verwendung von </t>
        </r>
        <r>
          <rPr>
            <i/>
            <sz val="9"/>
            <color indexed="81"/>
            <rFont val="Segoe UI"/>
            <family val="2"/>
          </rPr>
          <t>dcterms:provenance</t>
        </r>
        <r>
          <rPr>
            <sz val="9"/>
            <color indexed="81"/>
            <rFont val="Segoe UI"/>
            <family val="2"/>
          </rPr>
          <t xml:space="preserve"> — Man sollte diesen Begriff wählen, wenn man die historische Kette des Besitzes oder die Herkunft des Objektes (von wem wurde es bezogen?) dokumentieren möchte.
3. Verwendung von </t>
        </r>
        <r>
          <rPr>
            <i/>
            <sz val="9"/>
            <color indexed="81"/>
            <rFont val="Segoe UI"/>
            <family val="2"/>
          </rPr>
          <t>dcterms:source</t>
        </r>
        <r>
          <rPr>
            <sz val="9"/>
            <color indexed="81"/>
            <rFont val="Segoe UI"/>
            <family val="2"/>
          </rPr>
          <t xml:space="preserve"> — Man kann diesen Terminus verwenden, wenn man das Sammlungsobjekt als aus einer bestimmten Quelle (z. B. einer anderen Samenbank oder einem Botanischen Garten) stammend kennzeichnen will. Dies ist besonders gebräuchlich, wenn das Objekt nicht direkt im Feld gesammelt, sondern von einer anderen Institution übernommen wurde.</t>
        </r>
      </text>
    </comment>
    <comment ref="AR11" authorId="0" shapeId="0" xr:uid="{BE31E521-2EFC-4E63-9CD2-4BB135997863}">
      <text>
        <r>
          <rPr>
            <b/>
            <sz val="9"/>
            <color indexed="81"/>
            <rFont val="Segoe UI"/>
            <family val="2"/>
          </rPr>
          <t>PLANK, ANDREAS:</t>
        </r>
        <r>
          <rPr>
            <sz val="9"/>
            <color indexed="81"/>
            <rFont val="Segoe UI"/>
            <family val="2"/>
          </rPr>
          <t xml:space="preserve">
siehe https://www.dcat-ap.de/def/politicalGeocoding/stateKey/</t>
        </r>
      </text>
    </comment>
    <comment ref="AS11" authorId="0" shapeId="0" xr:uid="{CEF14F5B-A0D7-47FB-A70C-37FCC7851720}">
      <text>
        <r>
          <rPr>
            <b/>
            <sz val="9"/>
            <color indexed="81"/>
            <rFont val="Segoe UI"/>
            <family val="2"/>
          </rPr>
          <t>PLANK, ANDREAS:</t>
        </r>
        <r>
          <rPr>
            <sz val="9"/>
            <color indexed="81"/>
            <rFont val="Segoe UI"/>
            <family val="2"/>
          </rPr>
          <t xml:space="preserve">
siehe auch https://www.dcat-ap.de/def/politicalGeocoding/districtKey/</t>
        </r>
      </text>
    </comment>
    <comment ref="AT11" authorId="0" shapeId="0" xr:uid="{C2CEAC29-D7CE-462C-AE0C-E7963FEBACB4}">
      <text>
        <r>
          <rPr>
            <b/>
            <sz val="9"/>
            <color indexed="81"/>
            <rFont val="Segoe UI"/>
            <family val="2"/>
          </rPr>
          <t>PLANK, ANDREAS:</t>
        </r>
        <r>
          <rPr>
            <sz val="9"/>
            <color indexed="81"/>
            <rFont val="Segoe UI"/>
            <family val="2"/>
          </rPr>
          <t xml:space="preserve">
Siehe auch https://www.dcat-ap.de/def/politicalGeocoding/regionalKey/
Allgemein:
</t>
        </r>
        <r>
          <rPr>
            <i/>
            <sz val="9"/>
            <color indexed="81"/>
            <rFont val="Segoe UI"/>
            <family val="2"/>
          </rPr>
          <t>Gemeindeschlüssel</t>
        </r>
        <r>
          <rPr>
            <sz val="9"/>
            <color indexed="81"/>
            <rFont val="Segoe UI"/>
            <family val="2"/>
          </rPr>
          <t xml:space="preserve"> http://dcat-ap.de/def/politicalGeocoding/municipalityKey/; 
</t>
        </r>
        <r>
          <rPr>
            <i/>
            <sz val="9"/>
            <color indexed="81"/>
            <rFont val="Segoe UI"/>
            <family val="2"/>
          </rPr>
          <t>Regionalschlüssel</t>
        </r>
        <r>
          <rPr>
            <sz val="9"/>
            <color indexed="81"/>
            <rFont val="Segoe UI"/>
            <family val="2"/>
          </rPr>
          <t xml:space="preserve"> http://dcat-ap.de/def/politicalGeocoding/regionalKey/; 
</t>
        </r>
        <r>
          <rPr>
            <i/>
            <sz val="9"/>
            <color indexed="81"/>
            <rFont val="Segoe UI"/>
            <family val="2"/>
          </rPr>
          <t>Gemeindeverband</t>
        </r>
        <r>
          <rPr>
            <sz val="9"/>
            <color indexed="81"/>
            <rFont val="Segoe UI"/>
            <family val="2"/>
          </rPr>
          <t xml:space="preserve"> http://dcat-ap.de/def/politicalGeocoding/municipalAssociationKey/; 
</t>
        </r>
        <r>
          <rPr>
            <i/>
            <sz val="9"/>
            <color indexed="81"/>
            <rFont val="Segoe UI"/>
            <family val="2"/>
          </rPr>
          <t>Kreis</t>
        </r>
        <r>
          <rPr>
            <sz val="9"/>
            <color indexed="81"/>
            <rFont val="Segoe UI"/>
            <family val="2"/>
          </rPr>
          <t xml:space="preserve"> http://dcat-ap.de/def/politicalGeocoding/districtKey/; 
</t>
        </r>
        <r>
          <rPr>
            <i/>
            <sz val="9"/>
            <color indexed="81"/>
            <rFont val="Segoe UI"/>
            <family val="2"/>
          </rPr>
          <t>Bezirk</t>
        </r>
        <r>
          <rPr>
            <sz val="9"/>
            <color indexed="81"/>
            <rFont val="Segoe UI"/>
            <family val="2"/>
          </rPr>
          <t xml:space="preserve"> http://dcat-ap.de/def/politicalGeocoding/governmentDistrictKey/; 
</t>
        </r>
        <r>
          <rPr>
            <i/>
            <sz val="9"/>
            <color indexed="81"/>
            <rFont val="Segoe UI"/>
            <family val="2"/>
          </rPr>
          <t>Bundesland</t>
        </r>
        <r>
          <rPr>
            <sz val="9"/>
            <color indexed="81"/>
            <rFont val="Segoe UI"/>
            <family val="2"/>
          </rPr>
          <t xml:space="preserve"> http://dcat-ap.de/def/politicalGeocoding/stateKey/; </t>
        </r>
      </text>
    </comment>
    <comment ref="AU11" authorId="0" shapeId="0" xr:uid="{65F2DC9D-0508-44DF-8D8A-DBCBD5D06B7C}">
      <text>
        <r>
          <rPr>
            <b/>
            <sz val="9"/>
            <color indexed="81"/>
            <rFont val="Segoe UI"/>
            <family val="2"/>
          </rPr>
          <t>PLANK, ANDREAS:</t>
        </r>
        <r>
          <rPr>
            <sz val="9"/>
            <color indexed="81"/>
            <rFont val="Segoe UI"/>
            <family val="2"/>
          </rPr>
          <t xml:space="preserve">
Vielleicht </t>
        </r>
        <r>
          <rPr>
            <i/>
            <sz val="9"/>
            <color indexed="81"/>
            <rFont val="Segoe UI"/>
            <family val="2"/>
          </rPr>
          <t>dwc:higherGeography</t>
        </r>
        <r>
          <rPr>
            <sz val="9"/>
            <color indexed="81"/>
            <rFont val="Segoe UI"/>
            <family val="2"/>
          </rPr>
          <t xml:space="preserve"> und zusätzlich angemerkt = BFO:0000006 (sozusagen, ist vom Typ=spatial region, abstrakt benannt), oder zusätzlich angemerkt als Typ ENVO:01000254 = environmental system.
Verwandt vielleicht </t>
        </r>
        <r>
          <rPr>
            <i/>
            <sz val="9"/>
            <color indexed="81"/>
            <rFont val="Segoe UI"/>
            <family val="2"/>
          </rPr>
          <t>dwc:habitat</t>
        </r>
        <r>
          <rPr>
            <sz val="9"/>
            <color indexed="81"/>
            <rFont val="Segoe UI"/>
            <family val="2"/>
          </rPr>
          <t xml:space="preserve"> ? Oder was Allgemeines: </t>
        </r>
        <r>
          <rPr>
            <i/>
            <sz val="9"/>
            <color indexed="81"/>
            <rFont val="Segoe UI"/>
            <family val="2"/>
          </rPr>
          <t>spatial region</t>
        </r>
        <r>
          <rPr>
            <sz val="9"/>
            <color indexed="81"/>
            <rFont val="Segoe UI"/>
            <family val="2"/>
          </rPr>
          <t xml:space="preserve"> http://purl.obolibrary.org/obo/BFO_0000006 ?</t>
        </r>
      </text>
    </comment>
    <comment ref="AV11" authorId="0" shapeId="0" xr:uid="{5B5912F4-C8E9-4EFF-91CE-C79F24F853C1}">
      <text>
        <r>
          <rPr>
            <b/>
            <sz val="9"/>
            <color indexed="81"/>
            <rFont val="Segoe UI"/>
            <family val="2"/>
          </rPr>
          <t>PLANK, ANDREAS:</t>
        </r>
        <r>
          <rPr>
            <sz val="9"/>
            <color indexed="81"/>
            <rFont val="Segoe UI"/>
            <family val="2"/>
          </rPr>
          <t xml:space="preserve">
Für die Deutsche Begrifflichkeit </t>
        </r>
        <r>
          <rPr>
            <i/>
            <sz val="9"/>
            <color indexed="81"/>
            <rFont val="Segoe UI"/>
            <family val="2"/>
          </rPr>
          <t>Fundort</t>
        </r>
        <r>
          <rPr>
            <sz val="9"/>
            <color indexed="81"/>
            <rFont val="Segoe UI"/>
            <family val="2"/>
          </rPr>
          <t xml:space="preserve"> (=Ort an dem etwas gefunden wurde) gibt es scheinbar keinen semantisch festgelegten Einzelbegriff, sondern nur die Aussagemöglichkeit </t>
        </r>
        <r>
          <rPr>
            <i/>
            <sz val="9"/>
            <color indexed="81"/>
            <rFont val="Segoe UI"/>
            <family val="2"/>
          </rPr>
          <t>dwc:locality</t>
        </r>
        <r>
          <rPr>
            <sz val="9"/>
            <color indexed="81"/>
            <rFont val="Segoe UI"/>
            <family val="2"/>
          </rPr>
          <t xml:space="preserve"> !!MIT!! </t>
        </r>
        <r>
          <rPr>
            <i/>
            <sz val="9"/>
            <color indexed="81"/>
            <rFont val="Segoe UI"/>
            <family val="2"/>
          </rPr>
          <t>occurrenceStatus = present</t>
        </r>
        <r>
          <rPr>
            <sz val="9"/>
            <color indexed="81"/>
            <rFont val="Segoe UI"/>
            <family val="2"/>
          </rPr>
          <t>. Vielleicht ist das Englische da schwammig gegenüber dem Deutschen ;-) …</t>
        </r>
      </text>
    </comment>
    <comment ref="AX11" authorId="0" shapeId="0" xr:uid="{17A2B923-2AE5-4CD5-9E06-3CBD03B36B5D}">
      <text>
        <r>
          <rPr>
            <b/>
            <sz val="9"/>
            <color indexed="81"/>
            <rFont val="Segoe UI"/>
            <family val="2"/>
          </rPr>
          <t>PLANK, ANDREAS:</t>
        </r>
        <r>
          <rPr>
            <sz val="9"/>
            <color indexed="81"/>
            <rFont val="Segoe UI"/>
            <family val="2"/>
          </rPr>
          <t xml:space="preserve">
Man bedenke: </t>
        </r>
        <r>
          <rPr>
            <i/>
            <sz val="9"/>
            <color indexed="81"/>
            <rFont val="Segoe UI"/>
            <family val="2"/>
          </rPr>
          <t>dwc:locality</t>
        </r>
        <r>
          <rPr>
            <sz val="9"/>
            <color indexed="81"/>
            <rFont val="Segoe UI"/>
            <family val="2"/>
          </rPr>
          <t xml:space="preserve"> meint tatsächlich nur den Ort, </t>
        </r>
        <r>
          <rPr>
            <i/>
            <sz val="9"/>
            <color indexed="81"/>
            <rFont val="Segoe UI"/>
            <family val="2"/>
          </rPr>
          <t>dwc:habitat</t>
        </r>
        <r>
          <rPr>
            <sz val="9"/>
            <color indexed="81"/>
            <rFont val="Segoe UI"/>
            <family val="2"/>
          </rPr>
          <t xml:space="preserve"> meint selbstredend das Habitat, allso den Wohnraum, das Wohngefilde ;-).</t>
        </r>
      </text>
    </comment>
    <comment ref="AZ11" authorId="0" shapeId="0" xr:uid="{CF66D26E-D7CE-469F-B4F2-24568CE6E69F}">
      <text>
        <r>
          <rPr>
            <b/>
            <sz val="9"/>
            <color indexed="81"/>
            <rFont val="Segoe UI"/>
            <family val="2"/>
          </rPr>
          <t>PLANK, ANDREAS:</t>
        </r>
        <r>
          <rPr>
            <sz val="9"/>
            <color indexed="81"/>
            <rFont val="Segoe UI"/>
            <family val="2"/>
          </rPr>
          <t xml:space="preserve">
Vergleiche https://github.com/tdwg/PlinianCore/wiki/DemographyAndThreatType oder https://github.com/tdwg/PlinianCore/raw/refs/heads/master/GBIF%20IPT%20extensions/PliC5_threatStatus_v3.2.2.7.xml</t>
        </r>
      </text>
    </comment>
    <comment ref="BA11" authorId="0" shapeId="0" xr:uid="{7206CA9D-8855-4DB6-97AD-BE50C02CA773}">
      <text>
        <r>
          <rPr>
            <b/>
            <sz val="9"/>
            <color indexed="81"/>
            <rFont val="Segoe UI"/>
            <family val="2"/>
          </rPr>
          <t>PLANK, ANDREAS:</t>
        </r>
        <r>
          <rPr>
            <sz val="9"/>
            <color indexed="81"/>
            <rFont val="Segoe UI"/>
            <family val="2"/>
          </rPr>
          <t xml:space="preserve">
Vergleiche https://github.com/tdwg/PlinianCore/wiki/DemographyAndThreatType oder https://github.com/tdwg/PlinianCore/raw/refs/heads/master/GBIF%20IPT%20extensions/PliC5_threatStatus_v3.2.2.7.xml</t>
        </r>
      </text>
    </comment>
    <comment ref="BB11" authorId="0" shapeId="0" xr:uid="{2F0C371C-20F3-4888-9664-995511713F61}">
      <text>
        <r>
          <rPr>
            <b/>
            <sz val="9"/>
            <color indexed="81"/>
            <rFont val="Segoe UI"/>
            <family val="2"/>
          </rPr>
          <t>PLANK, ANDREAS:</t>
        </r>
        <r>
          <rPr>
            <sz val="9"/>
            <color indexed="81"/>
            <rFont val="Segoe UI"/>
            <family val="2"/>
          </rPr>
          <t xml:space="preserve">
ENVO:01001567 (protected area)
Noch unklar, was hier anwendbar wäre, vergleiche https://www.protectedplanet.net/en/resources/wdpa-manual.</t>
        </r>
      </text>
    </comment>
    <comment ref="BC11" authorId="0" shapeId="0" xr:uid="{705902A6-274B-4C1B-B2E6-2E2C7A7D93F1}">
      <text>
        <r>
          <rPr>
            <b/>
            <sz val="9"/>
            <color indexed="81"/>
            <rFont val="Segoe UI"/>
            <family val="2"/>
          </rPr>
          <t>PLANK, ANDREAS:</t>
        </r>
        <r>
          <rPr>
            <sz val="9"/>
            <color indexed="81"/>
            <rFont val="Segoe UI"/>
            <family val="2"/>
          </rPr>
          <t xml:space="preserve">
KI-Erläuterung: </t>
        </r>
        <r>
          <rPr>
            <b/>
            <i/>
            <sz val="9"/>
            <color indexed="81"/>
            <rFont val="Segoe UI"/>
            <family val="2"/>
          </rPr>
          <t>dwc:dynamicProperties</t>
        </r>
        <r>
          <rPr>
            <sz val="9"/>
            <color indexed="81"/>
            <rFont val="Segoe UI"/>
            <family val="2"/>
          </rPr>
          <t xml:space="preserve">: Dies ist die präziseste Methode für eine Werteliste.
    Beispiel: {"protectedAreaCategory": "Naturschutzgebiet"}.
</t>
        </r>
        <r>
          <rPr>
            <b/>
            <sz val="9"/>
            <color indexed="81"/>
            <rFont val="Segoe UI"/>
            <family val="2"/>
          </rPr>
          <t>dwc:locationRemarks</t>
        </r>
        <r>
          <rPr>
            <sz val="9"/>
            <color indexed="81"/>
            <rFont val="Segoe UI"/>
            <family val="2"/>
          </rPr>
          <t xml:space="preserve">: Falls die Information im Freitext der Standortbeschreibung mitgeführt wird.
</t>
        </r>
        <r>
          <rPr>
            <b/>
            <sz val="9"/>
            <color indexed="81"/>
            <rFont val="Segoe UI"/>
            <family val="2"/>
          </rPr>
          <t>dwc:footprintWKT</t>
        </r>
        <r>
          <rPr>
            <sz val="9"/>
            <color indexed="81"/>
            <rFont val="Segoe UI"/>
            <family val="2"/>
          </rPr>
          <t>: Falls die Lage des Schutzgebietes über eine Geometrie definiert ist (eher für Fortgeschrittene).
———
Im Sinne WikiData:
Naturchutzgebiet → wd:Q179049
Landſchaftsschutzgebiet → wd:Q1805504
FFH-Gebiet (Special Area of Conservation) → wd:Q1195340
Siehe Vergleichbares zum Weitersuchen, Weiterfinden:
https://gdi.berlin.de/data/schutzgebiete/docs/Datenformatbeschreibung_Schutzgebiete_Naturschutzrecht.pdf</t>
        </r>
      </text>
    </comment>
    <comment ref="BD11" authorId="0" shapeId="0" xr:uid="{B958B00D-B051-4A2B-B697-75CD1E5DE91B}">
      <text>
        <r>
          <rPr>
            <b/>
            <sz val="9"/>
            <color indexed="81"/>
            <rFont val="Segoe UI"/>
            <family val="2"/>
          </rPr>
          <t>PLANK, ANDREAS:</t>
        </r>
        <r>
          <rPr>
            <sz val="9"/>
            <color indexed="81"/>
            <rFont val="Segoe UI"/>
            <family val="2"/>
          </rPr>
          <t xml:space="preserve">
dwc:locationAttributes scheint veraltet, empfohlen wird dwc:dynamicProperties.
</t>
        </r>
        <r>
          <rPr>
            <i/>
            <sz val="9"/>
            <color indexed="81"/>
            <rFont val="Segoe UI"/>
            <family val="2"/>
          </rPr>
          <t>dwc:dynamicProperties</t>
        </r>
        <r>
          <rPr>
            <sz val="9"/>
            <color indexed="81"/>
            <rFont val="Segoe UI"/>
            <family val="2"/>
          </rPr>
          <t xml:space="preserve"> – «A list of additional measurements, facts, characteristics, or assertions about the record. Meant to provide a mechanism for structured content. Example: {"aspectHeading":277, "slopeInDegrees":6} — Recommended best practice is to use a key:value encoding schema for a data interchange format such as JSON»
</t>
        </r>
        <r>
          <rPr>
            <sz val="9"/>
            <color indexed="81"/>
            <rFont val="Segoe UI"/>
            <family val="2"/>
          </rPr>
          <t xml:space="preserve">
Es gibt noch die Sammel-Klasse </t>
        </r>
        <r>
          <rPr>
            <i/>
            <sz val="9"/>
            <color indexed="81"/>
            <rFont val="Segoe UI"/>
            <family val="2"/>
          </rPr>
          <t>dwc:MeasurementOrFact</t>
        </r>
        <r>
          <rPr>
            <sz val="9"/>
            <color indexed="81"/>
            <rFont val="Segoe UI"/>
            <family val="2"/>
          </rPr>
          <t xml:space="preserve">in der könnten dann die Eigenschaften abgebildet werden:
dwc:measurementType: "Exposition" oder "Aspect"
</t>
        </r>
        <r>
          <rPr>
            <i/>
            <sz val="9"/>
            <color indexed="81"/>
            <rFont val="Segoe UI"/>
            <family val="2"/>
          </rPr>
          <t>dwc:measurementValue</t>
        </r>
        <r>
          <rPr>
            <sz val="9"/>
            <color indexed="81"/>
            <rFont val="Segoe UI"/>
            <family val="2"/>
          </rPr>
          <t xml:space="preserve">: "SW" oder "225"
</t>
        </r>
        <r>
          <rPr>
            <i/>
            <sz val="9"/>
            <color indexed="81"/>
            <rFont val="Segoe UI"/>
            <family val="2"/>
          </rPr>
          <t>dwc:measurementUnit</t>
        </r>
        <r>
          <rPr>
            <sz val="9"/>
            <color indexed="81"/>
            <rFont val="Segoe UI"/>
            <family val="2"/>
          </rPr>
          <t>: "degrees" (falls numerisch)</t>
        </r>
      </text>
    </comment>
    <comment ref="BE11" authorId="0" shapeId="0" xr:uid="{0AC56CAE-7B89-43EE-9258-71BF5162273D}">
      <text>
        <r>
          <rPr>
            <b/>
            <sz val="9"/>
            <color indexed="81"/>
            <rFont val="Segoe UI"/>
            <family val="2"/>
          </rPr>
          <t>PLANK, ANDREAS:</t>
        </r>
        <r>
          <rPr>
            <sz val="9"/>
            <color indexed="81"/>
            <rFont val="Segoe UI"/>
            <family val="2"/>
          </rPr>
          <t xml:space="preserve">
dwc:dynamicProperties – «A list of additional measurements, facts, characteristics, or assertions about the record. Meant to provide a mechanism for structured content. Example: {"aspectHeading":277, "slopeInDegrees":6} — Recommended best practice is to use a key:value encoding schema for a data interchange format such as JSON»</t>
        </r>
      </text>
    </comment>
    <comment ref="BF11" authorId="0" shapeId="0" xr:uid="{E2B317E9-E4EE-474E-8CF9-0789291AC4AC}">
      <text>
        <r>
          <rPr>
            <b/>
            <sz val="9"/>
            <color indexed="81"/>
            <rFont val="Segoe UI"/>
            <family val="2"/>
          </rPr>
          <t>PLANK, ANDREAS:</t>
        </r>
        <r>
          <rPr>
            <sz val="9"/>
            <color indexed="81"/>
            <rFont val="Segoe UI"/>
            <family val="2"/>
          </rPr>
          <t xml:space="preserve">
KI-Erläuterung und Beispiel dwc:organismQuantity: 26-50; dwc:organismQuantityType: living individuals; dwc:measurementMethod: visual estimate (survey)
Allgemeines: </t>
        </r>
        <r>
          <rPr>
            <i/>
            <sz val="9"/>
            <color indexed="81"/>
            <rFont val="Segoe UI"/>
            <family val="2"/>
          </rPr>
          <t>dwc:individualCount</t>
        </r>
        <r>
          <rPr>
            <sz val="9"/>
            <color indexed="81"/>
            <rFont val="Segoe UI"/>
            <family val="2"/>
          </rPr>
          <t xml:space="preserve"> ist eigentlich für Ganzzahlen, nicht für klassifizierte Zahlenbereiche o.ä.
Anregung: Siehe auch https://dd.eionet.europa.eu/vocabulary/art17_2018/populationUnits/view
Als Austausch-Datenschema wäre denkbar (aus KI-Erläuterung):
Feld-Komponente: Mengenwert
  DwC Term: dwc:organismQuantity
  Wert (Beispiel): "26-50" 
  Semantische URI (Ontologie): (der Wert selbst)
Feld-Komponente: Mengentypus
  DwC Term: dwc:organismQuantityType
  Wert (Beispiel): "individuals" 
  Semantische URI (Ontologie): PCO:0000002
Feld-Komponente: Lebensstadium
  DwC Term: dwc:lifeStage
  Wert (Beispiel): "fruiting" 
  Semantische URI (Ontologie): PO:0004452
Feld-Komponente: Methode
  DwC Term: dwc:measurementMethod
  Wert (Beispiel): "estimated class" 
  Semantische URI (Ontologie): ECO:0000006
</t>
        </r>
      </text>
    </comment>
    <comment ref="BG11" authorId="0" shapeId="0" xr:uid="{8A37DE77-84A9-458C-B1D4-E93BD49917F5}">
      <text>
        <r>
          <rPr>
            <b/>
            <sz val="9"/>
            <color indexed="81"/>
            <rFont val="Segoe UI"/>
            <family val="2"/>
          </rPr>
          <t>PLANK, ANDREAS:</t>
        </r>
        <r>
          <rPr>
            <sz val="9"/>
            <color indexed="81"/>
            <rFont val="Segoe UI"/>
            <family val="2"/>
          </rPr>
          <t xml:space="preserve">
KI-Beispiel:
</t>
        </r>
        <r>
          <rPr>
            <i/>
            <sz val="9"/>
            <color indexed="81"/>
            <rFont val="Segoe UI"/>
            <family val="2"/>
          </rPr>
          <t>dwc:organismQuantity</t>
        </r>
        <r>
          <rPr>
            <sz val="9"/>
            <color indexed="81"/>
            <rFont val="Segoe UI"/>
            <family val="2"/>
          </rPr>
          <t xml:space="preserve">: „26-50“ (Ihre Wertestufe).
</t>
        </r>
        <r>
          <rPr>
            <i/>
            <sz val="9"/>
            <color indexed="81"/>
            <rFont val="Segoe UI"/>
            <family val="2"/>
          </rPr>
          <t>dwc:organismQuantityType</t>
        </r>
        <r>
          <rPr>
            <sz val="9"/>
            <color indexed="81"/>
            <rFont val="Segoe UI"/>
            <family val="2"/>
          </rPr>
          <t>: „individuals with ripe fruit“.
KI-Erläuterung: Hier ist die konkrete Zuordnung für Ihre wichtigsten Erfassungsfelder für schiedliche Reifestadien, falls man ein Anmerkungsschema entwickelt:
1. Gesamtpopulation (alle lebenden Individuen)
    WIPs-De Feld: Anzahl vorhandener Individuen.
    dwc:lifeStage: all stages
    Ontologie-Link: PCO:0000001 (organism population)
2. Reproduktive Phase (blühend)
    WIPs-De Feld: Anzahl blühender Pflanzen.
    dwc:lifeStage: flowering
    Ontologie-Link: PO:0007033 (flowering stage)
3. Reproduktive Phase (reife Früchte)
    WIPs-De Feld: Anzahl Pflanzen mit reifen Früchten.
    dwc:lifeStage: fruiting
    Ontologie-Link: PO:0004452 (ripe fruit stage)
4. Verjüngung (juvenil / Sämlinge)
    WIPs-De Feld: Anzahl Jungpflanzen.
    dwc:lifeStage: juvenile
    Ontologie-Link: PO:0007112 (juvenile plant stage)</t>
        </r>
      </text>
    </comment>
    <comment ref="BH11" authorId="0" shapeId="0" xr:uid="{0431C278-3BAA-45A4-8883-B17C187EE6F7}">
      <text>
        <r>
          <rPr>
            <b/>
            <sz val="9"/>
            <color indexed="81"/>
            <rFont val="Segoe UI"/>
            <family val="2"/>
          </rPr>
          <t>PLANK, ANDREAS:</t>
        </r>
        <r>
          <rPr>
            <sz val="9"/>
            <color indexed="81"/>
            <rFont val="Segoe UI"/>
            <family val="2"/>
          </rPr>
          <t xml:space="preserve">
KI-Erläuterungsbeispiel:
</t>
        </r>
        <r>
          <rPr>
            <i/>
            <sz val="9"/>
            <color indexed="81"/>
            <rFont val="Segoe UI"/>
            <family val="2"/>
          </rPr>
          <t>dwc:organismQuantity</t>
        </r>
        <r>
          <rPr>
            <sz val="9"/>
            <color indexed="81"/>
            <rFont val="Segoe UI"/>
            <family val="2"/>
          </rPr>
          <t xml:space="preserve">: „26-50“ (Ihre Wertestufe).
</t>
        </r>
        <r>
          <rPr>
            <i/>
            <sz val="9"/>
            <color indexed="81"/>
            <rFont val="Segoe UI"/>
            <family val="2"/>
          </rPr>
          <t>dwc:organismQuantityType</t>
        </r>
        <r>
          <rPr>
            <sz val="9"/>
            <color indexed="81"/>
            <rFont val="Segoe UI"/>
            <family val="2"/>
          </rPr>
          <t xml:space="preserve">: „sampled individuals“.
</t>
        </r>
        <r>
          <rPr>
            <i/>
            <sz val="9"/>
            <color indexed="81"/>
            <rFont val="Segoe UI"/>
            <family val="2"/>
          </rPr>
          <t>dwc:sampleSizeValue</t>
        </r>
        <r>
          <rPr>
            <sz val="9"/>
            <color indexed="81"/>
            <rFont val="Segoe UI"/>
            <family val="2"/>
          </rPr>
          <t>: Hier könnte alternativ die Klassenstufe stehen, wenn die Probenahme den Kern des Datensatzes darstellt.
KI Wichtiger Hinweis: Während „blühend“ oder „fruchtend“ Zustände der Pflanze sind, ist „beprobt“ ein Attribut der Datenerhebung. Im Austauschformat sollte dieses Feld daher eng mit den Metadaten zur Sammlung (Collection) verknüpft werden.</t>
        </r>
      </text>
    </comment>
    <comment ref="BI11" authorId="0" shapeId="0" xr:uid="{1B2B63C6-11D3-49E7-8F62-C9435C3951FF}">
      <text>
        <r>
          <rPr>
            <b/>
            <sz val="9"/>
            <color indexed="81"/>
            <rFont val="Segoe UI"/>
            <family val="2"/>
          </rPr>
          <t>PLANK, ANDREAS:</t>
        </r>
        <r>
          <rPr>
            <sz val="9"/>
            <color indexed="81"/>
            <rFont val="Segoe UI"/>
            <family val="2"/>
          </rPr>
          <t xml:space="preserve">
KI Empfehlung: Die geeignetste Entsprechung im Darwin Core ist das Feld </t>
        </r>
        <r>
          <rPr>
            <i/>
            <sz val="9"/>
            <color indexed="81"/>
            <rFont val="Segoe UI"/>
            <family val="2"/>
          </rPr>
          <t>dwc:sampleSizeValue</t>
        </r>
        <r>
          <rPr>
            <sz val="9"/>
            <color indexed="81"/>
            <rFont val="Segoe UI"/>
            <family val="2"/>
          </rPr>
          <t xml:space="preserve">.
</t>
        </r>
        <r>
          <rPr>
            <i/>
            <sz val="9"/>
            <color indexed="81"/>
            <rFont val="Segoe UI"/>
            <family val="2"/>
          </rPr>
          <t>dwc:sampleSizeValue</t>
        </r>
        <r>
          <rPr>
            <sz val="9"/>
            <color indexed="81"/>
            <rFont val="Segoe UI"/>
            <family val="2"/>
          </rPr>
          <t xml:space="preserve">: Hier tragen Sie die Anzahl ein (z. B. „50“).
</t>
        </r>
        <r>
          <rPr>
            <i/>
            <sz val="9"/>
            <color indexed="81"/>
            <rFont val="Segoe UI"/>
            <family val="2"/>
          </rPr>
          <t>dwc:sampleSizeUnit</t>
        </r>
        <r>
          <rPr>
            <sz val="9"/>
            <color indexed="81"/>
            <rFont val="Segoe UI"/>
            <family val="2"/>
          </rPr>
          <t>: Hier wird die Einheit festgelegt, in diesem Falle „individual collections“ oder „sub-samples“ o.ä..</t>
        </r>
      </text>
    </comment>
    <comment ref="BJ11" authorId="0" shapeId="0" xr:uid="{81FB18D6-7160-4CFF-A1D6-890121D37B6E}">
      <text>
        <r>
          <rPr>
            <b/>
            <sz val="9"/>
            <color indexed="81"/>
            <rFont val="Segoe UI"/>
            <family val="2"/>
          </rPr>
          <t>PLANK, ANDREAS:</t>
        </r>
        <r>
          <rPr>
            <sz val="9"/>
            <color indexed="81"/>
            <rFont val="Segoe UI"/>
            <family val="2"/>
          </rPr>
          <t xml:space="preserve">
KI-Erläuterung:
Am besten wird dies über </t>
        </r>
        <r>
          <rPr>
            <i/>
            <sz val="9"/>
            <color indexed="81"/>
            <rFont val="Segoe UI"/>
            <family val="2"/>
          </rPr>
          <t>dwc:eventRemarks</t>
        </r>
        <r>
          <rPr>
            <sz val="9"/>
            <color indexed="81"/>
            <rFont val="Segoe UI"/>
            <family val="2"/>
          </rPr>
          <t xml:space="preserve"> oder innerhalb der </t>
        </r>
        <r>
          <rPr>
            <i/>
            <sz val="9"/>
            <color indexed="81"/>
            <rFont val="Segoe UI"/>
            <family val="2"/>
          </rPr>
          <t>dwc:dynamicProperties</t>
        </r>
        <r>
          <rPr>
            <sz val="9"/>
            <color indexed="81"/>
            <rFont val="Segoe UI"/>
            <family val="2"/>
          </rPr>
          <t xml:space="preserve"> abgebildet.
Empfohlene Benennung: </t>
        </r>
        <r>
          <rPr>
            <i/>
            <sz val="9"/>
            <color indexed="81"/>
            <rFont val="Segoe UI"/>
            <family val="2"/>
          </rPr>
          <t>samplingProtocol</t>
        </r>
        <r>
          <rPr>
            <sz val="9"/>
            <color indexed="81"/>
            <rFont val="Segoe UI"/>
            <family val="2"/>
          </rPr>
          <t xml:space="preserve"> (falls es die Art der Datenerhebung belangt) oder ein benutzerdefiniertes Attribut wie </t>
        </r>
        <r>
          <rPr>
            <i/>
            <sz val="9"/>
            <color indexed="81"/>
            <rFont val="Segoe UI"/>
            <family val="2"/>
          </rPr>
          <t>samplingEventStatus</t>
        </r>
        <r>
          <rPr>
            <sz val="9"/>
            <color indexed="81"/>
            <rFont val="Segoe UI"/>
            <family val="2"/>
          </rPr>
          <t xml:space="preserve">. Struktur: </t>
        </r>
        <r>
          <rPr>
            <sz val="9"/>
            <color indexed="81"/>
            <rFont val="Courier New"/>
            <family val="3"/>
          </rPr>
          <t>{"samplingEventStatus": "Erstbeprobung"}</t>
        </r>
        <r>
          <rPr>
            <sz val="9"/>
            <color indexed="81"/>
            <rFont val="Segoe UI"/>
            <family val="2"/>
          </rPr>
          <t xml:space="preserve">.
Semantische Einordung — Hier ist die </t>
        </r>
        <r>
          <rPr>
            <i/>
            <sz val="9"/>
            <color indexed="81"/>
            <rFont val="Segoe UI"/>
            <family val="2"/>
          </rPr>
          <t>NCIT (NCI Thesaurus)</t>
        </r>
        <r>
          <rPr>
            <sz val="9"/>
            <color indexed="81"/>
            <rFont val="Segoe UI"/>
            <family val="2"/>
          </rPr>
          <t xml:space="preserve"> oder die </t>
        </r>
        <r>
          <rPr>
            <i/>
            <sz val="9"/>
            <color indexed="81"/>
            <rFont val="Segoe UI"/>
            <family val="2"/>
          </rPr>
          <t>OBI</t>
        </r>
        <r>
          <rPr>
            <sz val="9"/>
            <color indexed="81"/>
            <rFont val="Segoe UI"/>
            <family val="2"/>
          </rPr>
          <t xml:space="preserve"> hilfreich, um den Charakter der Wiederholung zu fassen:
    </t>
        </r>
        <r>
          <rPr>
            <b/>
            <sz val="9"/>
            <color indexed="81"/>
            <rFont val="Segoe UI"/>
            <family val="2"/>
          </rPr>
          <t>Erstbeprobung:</t>
        </r>
        <r>
          <rPr>
            <sz val="9"/>
            <color indexed="81"/>
            <rFont val="Segoe UI"/>
            <family val="2"/>
          </rPr>
          <t xml:space="preserve"> </t>
        </r>
        <r>
          <rPr>
            <i/>
            <sz val="9"/>
            <color indexed="81"/>
            <rFont val="Segoe UI"/>
            <family val="2"/>
          </rPr>
          <t>NCIT:C154617</t>
        </r>
        <r>
          <rPr>
            <sz val="9"/>
            <color indexed="81"/>
            <rFont val="Segoe UI"/>
            <family val="2"/>
          </rPr>
          <t xml:space="preserve"> (Initial Sampling).
        Definition: Die erste einer Reihe von Probenahmen.
    </t>
        </r>
        <r>
          <rPr>
            <b/>
            <sz val="9"/>
            <color indexed="81"/>
            <rFont val="Segoe UI"/>
            <family val="2"/>
          </rPr>
          <t>Wiederholungsbeprobung:</t>
        </r>
        <r>
          <rPr>
            <sz val="9"/>
            <color indexed="81"/>
            <rFont val="Segoe UI"/>
            <family val="2"/>
          </rPr>
          <t xml:space="preserve"> </t>
        </r>
        <r>
          <rPr>
            <i/>
            <sz val="9"/>
            <color indexed="81"/>
            <rFont val="Segoe UI"/>
            <family val="2"/>
          </rPr>
          <t>NCIT:C25642</t>
        </r>
        <r>
          <rPr>
            <sz val="9"/>
            <color indexed="81"/>
            <rFont val="Segoe UI"/>
            <family val="2"/>
          </rPr>
          <t xml:space="preserve"> (Repeat Sampling).
        Definition: Der Vorgang, bei dem eine Probe unter den gleichen Bedingungen wie eine vorherige erneut entnommen wird, für Erstb.: </t>
        </r>
        <r>
          <rPr>
            <i/>
            <sz val="9"/>
            <color indexed="81"/>
            <rFont val="Segoe UI"/>
            <family val="2"/>
          </rPr>
          <t>samplingEventStatus=NCIT:C154617</t>
        </r>
        <r>
          <rPr>
            <sz val="9"/>
            <color indexed="81"/>
            <rFont val="Segoe UI"/>
            <family val="2"/>
          </rPr>
          <t xml:space="preserve"> </t>
        </r>
      </text>
    </comment>
    <comment ref="BK11" authorId="0" shapeId="0" xr:uid="{FED4C564-918F-4E2B-B341-36CD205FBE63}">
      <text>
        <r>
          <rPr>
            <b/>
            <sz val="9"/>
            <color indexed="81"/>
            <rFont val="Segoe UI"/>
            <family val="2"/>
          </rPr>
          <t>PLANK, ANDREAS:</t>
        </r>
        <r>
          <rPr>
            <sz val="9"/>
            <color indexed="81"/>
            <rFont val="Segoe UI"/>
            <family val="2"/>
          </rPr>
          <t xml:space="preserve">
Begriffliche Anregungen: 
http://vocabs.lter-europe.net/EnvThes/20319 (field method), und 
http://vocabs.lter-europe.net/EnvThes/20316 (spatial method)
specimen collection process (OBI:0000659, http://purl.obolibrary.org/obo/OBI_0000659)</t>
        </r>
      </text>
    </comment>
    <comment ref="BL11" authorId="0" shapeId="0" xr:uid="{224137AB-32F7-4CB6-A567-D18C9714C03B}">
      <text>
        <r>
          <rPr>
            <b/>
            <sz val="9"/>
            <color indexed="81"/>
            <rFont val="Segoe UI"/>
            <family val="2"/>
          </rPr>
          <t>PLANK, ANDREAS:</t>
        </r>
        <r>
          <rPr>
            <sz val="9"/>
            <color indexed="81"/>
            <rFont val="Segoe UI"/>
            <family val="2"/>
          </rPr>
          <t xml:space="preserve">
KI-Erläuterungen: Darwin Core Abbildung
</t>
        </r>
        <r>
          <rPr>
            <i/>
            <sz val="9"/>
            <color indexed="81"/>
            <rFont val="Segoe UI"/>
            <family val="2"/>
          </rPr>
          <t>dwc:occurrenceStatus</t>
        </r>
        <r>
          <rPr>
            <sz val="9"/>
            <color indexed="81"/>
            <rFont val="Segoe UI"/>
            <family val="2"/>
          </rPr>
          <t>: Für die Auswahlstufe „Art nicht nachweisbar“ ist dieses Feld unabingbar. Der Wert wäre hier “</t>
        </r>
        <r>
          <rPr>
            <i/>
            <sz val="9"/>
            <color indexed="81"/>
            <rFont val="Segoe UI"/>
            <family val="2"/>
          </rPr>
          <t>absent“</t>
        </r>
        <r>
          <rPr>
            <sz val="9"/>
            <color indexed="81"/>
            <rFont val="Segoe UI"/>
            <family val="2"/>
          </rPr>
          <t>, während er bei allen anderen Werten “</t>
        </r>
        <r>
          <rPr>
            <i/>
            <sz val="9"/>
            <color indexed="81"/>
            <rFont val="Segoe UI"/>
            <family val="2"/>
          </rPr>
          <t>present“</t>
        </r>
        <r>
          <rPr>
            <sz val="9"/>
            <color indexed="81"/>
            <rFont val="Segoe UI"/>
            <family val="2"/>
          </rPr>
          <t xml:space="preserve"> lautet.
</t>
        </r>
        <r>
          <rPr>
            <i/>
            <sz val="9"/>
            <color indexed="81"/>
            <rFont val="Segoe UI"/>
            <family val="2"/>
          </rPr>
          <t>dwc:establishmentMeans</t>
        </r>
        <r>
          <rPr>
            <sz val="9"/>
            <color indexed="81"/>
            <rFont val="Segoe UI"/>
            <family val="2"/>
          </rPr>
          <t xml:space="preserve"> oder </t>
        </r>
        <r>
          <rPr>
            <i/>
            <sz val="9"/>
            <color indexed="81"/>
            <rFont val="Segoe UI"/>
            <family val="2"/>
          </rPr>
          <t>dwc:samplingProtocol</t>
        </r>
        <r>
          <rPr>
            <sz val="9"/>
            <color indexed="81"/>
            <rFont val="Segoe UI"/>
            <family val="2"/>
          </rPr>
          <t xml:space="preserve">: Da es sich um das Ergebnis eines Sammelversuchs handelt, empfiehlt sich für die technische Dokumentation das Feld </t>
        </r>
        <r>
          <rPr>
            <i/>
            <sz val="9"/>
            <color indexed="81"/>
            <rFont val="Segoe UI"/>
            <family val="2"/>
          </rPr>
          <t>dwc:fieldNotes</t>
        </r>
        <r>
          <rPr>
            <sz val="9"/>
            <color indexed="81"/>
            <rFont val="Segoe UI"/>
            <family val="2"/>
          </rPr>
          <t xml:space="preserve"> oder in </t>
        </r>
        <r>
          <rPr>
            <i/>
            <sz val="9"/>
            <color indexed="81"/>
            <rFont val="Segoe UI"/>
            <family val="2"/>
          </rPr>
          <t>dwc:dynamicProperties</t>
        </r>
        <r>
          <rPr>
            <sz val="9"/>
            <color indexed="81"/>
            <rFont val="Segoe UI"/>
            <family val="2"/>
          </rPr>
          <t xml:space="preserve">, etwa ein benutzerdefiniertes Attribut </t>
        </r>
        <r>
          <rPr>
            <i/>
            <sz val="9"/>
            <color indexed="81"/>
            <rFont val="Segoe UI"/>
            <family val="2"/>
          </rPr>
          <t>samplingSuccessStatus</t>
        </r>
        <r>
          <rPr>
            <sz val="9"/>
            <color indexed="81"/>
            <rFont val="Segoe UI"/>
            <family val="2"/>
          </rPr>
          <t>.</t>
        </r>
      </text>
    </comment>
    <comment ref="BM11" authorId="0" shapeId="0" xr:uid="{8DB764E0-CDFA-4135-96FF-26744CCACEFA}">
      <text>
        <r>
          <rPr>
            <b/>
            <sz val="9"/>
            <color indexed="81"/>
            <rFont val="Segoe UI"/>
            <family val="2"/>
          </rPr>
          <t>PLANK, ANDREAS:</t>
        </r>
        <r>
          <rPr>
            <sz val="9"/>
            <color indexed="81"/>
            <rFont val="Segoe UI"/>
            <family val="2"/>
          </rPr>
          <t xml:space="preserve">
KI-Erläuterung: </t>
        </r>
        <r>
          <rPr>
            <b/>
            <sz val="9"/>
            <color indexed="81"/>
            <rFont val="Segoe UI"/>
            <family val="2"/>
          </rPr>
          <t>Darwin Core Abbildung</t>
        </r>
        <r>
          <rPr>
            <sz val="9"/>
            <color indexed="81"/>
            <rFont val="Segoe UI"/>
            <family val="2"/>
          </rPr>
          <t xml:space="preserve"> – Die sachlich richtige Begrifflichkeit ist </t>
        </r>
        <r>
          <rPr>
            <i/>
            <sz val="9"/>
            <color indexed="81"/>
            <rFont val="Segoe UI"/>
            <family val="2"/>
          </rPr>
          <t>dwc:samplingEffort</t>
        </r>
        <r>
          <rPr>
            <sz val="9"/>
            <color indexed="81"/>
            <rFont val="Segoe UI"/>
            <family val="2"/>
          </rPr>
          <t xml:space="preserve"> oder </t>
        </r>
        <r>
          <rPr>
            <i/>
            <sz val="9"/>
            <color indexed="81"/>
            <rFont val="Segoe UI"/>
            <family val="2"/>
          </rPr>
          <t>dwc:eventRemarks</t>
        </r>
        <r>
          <rPr>
            <sz val="9"/>
            <color indexed="81"/>
            <rFont val="Segoe UI"/>
            <family val="2"/>
          </rPr>
          <t xml:space="preserve">.
</t>
        </r>
        <r>
          <rPr>
            <i/>
            <sz val="9"/>
            <color indexed="81"/>
            <rFont val="Segoe UI"/>
            <family val="2"/>
          </rPr>
          <t>dwc:samplingEffort</t>
        </r>
        <r>
          <rPr>
            <sz val="9"/>
            <color indexed="81"/>
            <rFont val="Segoe UI"/>
            <family val="2"/>
          </rPr>
          <t xml:space="preserve">: Dieses Feld dient dazu, den Aufwand oder die Umstände der Probenahme zu beschreiben. Ein Kommentar darüber, warum die Sammlung trotz Bemühung nicht stattfand, fällt unter die Dokumentation des „Sammelaufwands“.
</t>
        </r>
        <r>
          <rPr>
            <i/>
            <sz val="9"/>
            <color indexed="81"/>
            <rFont val="Segoe UI"/>
            <family val="2"/>
          </rPr>
          <t>dwc:eventRemarks</t>
        </r>
        <r>
          <rPr>
            <sz val="9"/>
            <color indexed="81"/>
            <rFont val="Segoe UI"/>
            <family val="2"/>
          </rPr>
          <t>: Dies ist das allgemeinere Feld für alle Bemerkungen zu einem Erfassungsereignis. Wenn Sie im vorherigen Feld (der Werteliste) bereits einen Status definiert haben, dient dieses Textfeld als qualitative Präzisierung.</t>
        </r>
      </text>
    </comment>
    <comment ref="BN11" authorId="0" shapeId="0" xr:uid="{ACBA3801-8863-41C6-9436-E920C57B5522}">
      <text>
        <r>
          <rPr>
            <b/>
            <sz val="9"/>
            <color indexed="81"/>
            <rFont val="Segoe UI"/>
            <family val="2"/>
          </rPr>
          <t>PLANK, ANDREAS:</t>
        </r>
        <r>
          <rPr>
            <sz val="9"/>
            <color indexed="81"/>
            <rFont val="Segoe UI"/>
            <family val="2"/>
          </rPr>
          <t xml:space="preserve">
KI-Erläuterungen </t>
        </r>
        <r>
          <rPr>
            <b/>
            <sz val="9"/>
            <color indexed="81"/>
            <rFont val="Segoe UI"/>
            <family val="2"/>
          </rPr>
          <t>Darwin Core Abbildung</t>
        </r>
        <r>
          <rPr>
            <sz val="9"/>
            <color indexed="81"/>
            <rFont val="Segoe UI"/>
            <family val="2"/>
          </rPr>
          <t xml:space="preserve"> – Die beste Wahl ist die Verwendung von </t>
        </r>
        <r>
          <rPr>
            <i/>
            <sz val="9"/>
            <color indexed="81"/>
            <rFont val="Segoe UI"/>
            <family val="2"/>
          </rPr>
          <t>dwc:preparations</t>
        </r>
        <r>
          <rPr>
            <sz val="9"/>
            <color indexed="81"/>
            <rFont val="Segoe UI"/>
            <family val="2"/>
          </rPr>
          <t xml:space="preserve"> oder ein Eintrag in </t>
        </r>
        <r>
          <rPr>
            <i/>
            <sz val="9"/>
            <color indexed="81"/>
            <rFont val="Segoe UI"/>
            <family val="2"/>
          </rPr>
          <t>dwc:samplingProtocol</t>
        </r>
        <r>
          <rPr>
            <sz val="9"/>
            <color indexed="81"/>
            <rFont val="Segoe UI"/>
            <family val="2"/>
          </rPr>
          <t xml:space="preserve">.
</t>
        </r>
        <r>
          <rPr>
            <i/>
            <sz val="9"/>
            <color indexed="81"/>
            <rFont val="Segoe UI"/>
            <family val="2"/>
          </rPr>
          <t>dwc:preparations</t>
        </r>
        <r>
          <rPr>
            <sz val="9"/>
            <color indexed="81"/>
            <rFont val="Segoe UI"/>
            <family val="2"/>
          </rPr>
          <t xml:space="preserve">: Dieses Feld listet normalerweise auf, was mit der Probe geschah (z. B. "Samen gereinigt | Keimversuch vorgesehen") – zusammenfassend sonderbar mittels » | «
</t>
        </r>
        <r>
          <rPr>
            <i/>
            <sz val="9"/>
            <color indexed="81"/>
            <rFont val="Segoe UI"/>
            <family val="2"/>
          </rPr>
          <t>dwc:dynamicProperties</t>
        </r>
        <r>
          <rPr>
            <sz val="9"/>
            <color indexed="81"/>
            <rFont val="Segoe UI"/>
            <family val="2"/>
          </rPr>
          <t xml:space="preserve">: Für ein reines Wahrheitsfeld (Boolean) empfiehlt sich im Austauschformat: </t>
        </r>
        <r>
          <rPr>
            <sz val="9"/>
            <color indexed="81"/>
            <rFont val="Courier New"/>
            <family val="3"/>
          </rPr>
          <t>{"germinationTestPlanned": true}</t>
        </r>
        <r>
          <rPr>
            <sz val="9"/>
            <color indexed="81"/>
            <rFont val="Segoe UI"/>
            <family val="2"/>
          </rPr>
          <t xml:space="preserve">.
Vergleiche zum Weitersuchen: </t>
        </r>
        <r>
          <rPr>
            <i/>
            <sz val="9"/>
            <color indexed="81"/>
            <rFont val="Segoe UI"/>
            <family val="2"/>
          </rPr>
          <t>seed germination</t>
        </r>
        <r>
          <rPr>
            <sz val="9"/>
            <color indexed="81"/>
            <rFont val="Segoe UI"/>
            <family val="2"/>
          </rPr>
          <t xml:space="preserve"> http://purl.obolibrary.org/obo/GO_0009845</t>
        </r>
      </text>
    </comment>
    <comment ref="BO11" authorId="0" shapeId="0" xr:uid="{DC18A390-BB46-4F95-AE51-E15D047F4315}">
      <text>
        <r>
          <rPr>
            <b/>
            <sz val="9"/>
            <color indexed="81"/>
            <rFont val="Segoe UI"/>
            <family val="2"/>
          </rPr>
          <t>PLANK, ANDREAS:</t>
        </r>
        <r>
          <rPr>
            <sz val="9"/>
            <color indexed="81"/>
            <rFont val="Segoe UI"/>
            <family val="2"/>
          </rPr>
          <t xml:space="preserve">
KI-Erläuterung: 
</t>
        </r>
        <r>
          <rPr>
            <b/>
            <sz val="9"/>
            <color indexed="81"/>
            <rFont val="Segoe UI"/>
            <family val="2"/>
          </rPr>
          <t>Semantische Annotation</t>
        </r>
        <r>
          <rPr>
            <sz val="9"/>
            <color indexed="81"/>
            <rFont val="Segoe UI"/>
            <family val="2"/>
          </rPr>
          <t xml:space="preserve">: http://purl.obolibrary.org/obo/ENVO_06105271
</t>
        </r>
        <r>
          <rPr>
            <b/>
            <sz val="9"/>
            <color indexed="81"/>
            <rFont val="Segoe UI"/>
            <family val="2"/>
          </rPr>
          <t>Darwin Core Mapping</t>
        </r>
        <r>
          <rPr>
            <sz val="9"/>
            <color indexed="81"/>
            <rFont val="Segoe UI"/>
            <family val="2"/>
          </rPr>
          <t xml:space="preserve">: </t>
        </r>
        <r>
          <rPr>
            <i/>
            <sz val="9"/>
            <color indexed="81"/>
            <rFont val="Segoe UI"/>
            <family val="2"/>
          </rPr>
          <t>dwc:dynamicProperties</t>
        </r>
        <r>
          <rPr>
            <sz val="9"/>
            <color indexed="81"/>
            <rFont val="Segoe UI"/>
            <family val="2"/>
          </rPr>
          <t xml:space="preserve"> → {"soilTexture": "..."} oder </t>
        </r>
        <r>
          <rPr>
            <i/>
            <sz val="9"/>
            <color indexed="81"/>
            <rFont val="Segoe UI"/>
            <family val="2"/>
          </rPr>
          <t>dwc:measurementType</t>
        </r>
        <r>
          <rPr>
            <sz val="9"/>
            <color indexed="81"/>
            <rFont val="Segoe UI"/>
            <family val="2"/>
          </rPr>
          <t xml:space="preserve"> = "soil texture".
Andere Anregungen:
Siehe https://glosis-ld.github.io/glosis/glosis_profile/index-en.html und http://w3id.org/glosis/model/profile/soilTypeProperty oder https://microbiomedata.github.io/nmdc-schema/FaoClassEnum/ (allg. Bodenarten)</t>
        </r>
      </text>
    </comment>
    <comment ref="BP11" authorId="0" shapeId="0" xr:uid="{CC4C70EE-E6C7-44A5-817B-A436F9995EF8}">
      <text>
        <r>
          <rPr>
            <b/>
            <sz val="9"/>
            <color indexed="81"/>
            <rFont val="Segoe UI"/>
            <family val="2"/>
          </rPr>
          <t>PLANK, ANDREAS:</t>
        </r>
        <r>
          <rPr>
            <sz val="9"/>
            <color indexed="81"/>
            <rFont val="Segoe UI"/>
            <family val="2"/>
          </rPr>
          <t xml:space="preserve">
KI-Erläuterung </t>
        </r>
        <r>
          <rPr>
            <b/>
            <sz val="9"/>
            <color indexed="81"/>
            <rFont val="Segoe UI"/>
            <family val="2"/>
          </rPr>
          <t>Darwin Core Abbildung</t>
        </r>
        <r>
          <rPr>
            <sz val="9"/>
            <color indexed="81"/>
            <rFont val="Segoe UI"/>
            <family val="2"/>
          </rPr>
          <t xml:space="preserve"> – Da es sich um eine zusätzliche Aktivität während des Sammelereignisses handelt, gibt es zwei Wege:
</t>
        </r>
        <r>
          <rPr>
            <i/>
            <sz val="9"/>
            <color indexed="81"/>
            <rFont val="Segoe UI"/>
            <family val="2"/>
          </rPr>
          <t>dwc:preparations</t>
        </r>
        <r>
          <rPr>
            <sz val="9"/>
            <color indexed="81"/>
            <rFont val="Segoe UI"/>
            <family val="2"/>
          </rPr>
          <t xml:space="preserve">: Hier wird vermerkt, welche Probenarten (z. B. </t>
        </r>
        <r>
          <rPr>
            <sz val="9"/>
            <color indexed="81"/>
            <rFont val="Courier New"/>
            <family val="3"/>
          </rPr>
          <t>"Saatgut; Bodenprobe"</t>
        </r>
        <r>
          <rPr>
            <sz val="9"/>
            <color indexed="81"/>
            <rFont val="Segoe UI"/>
            <family val="2"/>
          </rPr>
          <t xml:space="preserve">) entnommen wurden.
</t>
        </r>
        <r>
          <rPr>
            <i/>
            <sz val="9"/>
            <color indexed="81"/>
            <rFont val="Segoe UI"/>
            <family val="2"/>
          </rPr>
          <t>dwc:dynamicProperties</t>
        </r>
        <r>
          <rPr>
            <sz val="9"/>
            <color indexed="81"/>
            <rFont val="Segoe UI"/>
            <family val="2"/>
          </rPr>
          <t xml:space="preserve">: Für das Wahrheitsfeld (ja/nein/teils) ist dies der flexibelste Ort.
        Beispiel: </t>
        </r>
        <r>
          <rPr>
            <sz val="9"/>
            <color indexed="81"/>
            <rFont val="Courier New"/>
            <family val="3"/>
          </rPr>
          <t>{"soilSamplingPerformed": "teils"}</t>
        </r>
        <r>
          <rPr>
            <sz val="9"/>
            <color indexed="81"/>
            <rFont val="Segoe UI"/>
            <family val="2"/>
          </rPr>
          <t xml:space="preserve">
Anregungen: https://www.w3.org/TR/vocab-ssn/#SOSASampling
Sammelung (sosa:Sampling – die Art und Weise der Sammelung/Beprobung) – Eine Sammelung zu tätigen führt ein (Sammel-)Verfahren durch, um ein oder mehrere Sammelproben zu erstellen oder umzugestalten. – </t>
        </r>
        <r>
          <rPr>
            <i/>
            <sz val="9"/>
            <color indexed="81"/>
            <rFont val="Segoe UI"/>
            <family val="2"/>
          </rPr>
          <t xml:space="preserve">Beispiele:
</t>
        </r>
        <r>
          <rPr>
            <sz val="9"/>
            <color indexed="81"/>
            <rFont val="Segoe UI"/>
            <family val="2"/>
          </rPr>
          <t xml:space="preserve">
Zerkleinern einer Gesteinsprobe in einer Kugelmühle.
Ausheben einer Grube durch eine Bodenabfolge.
Aufteilen eines Feldstandorts in Quadranten.
Blutabnahme bei einem Kranken.
Bohren eines Beobachtungsbrunnens.
Einrichtung einer Station zur Umweltüberwachung.
Aufzeichnung eines Bildes der Landschaft.
Sieben eines Pulvers, zum Trennen der Teilmengen, die feiner als 100er Korngröße ist.
Auswahl einer Teilmenge einer Population.
Teilen eines Bohrkerns, um zwei neue Proben zu erstellen.
Entnahme eines Diamantbohrkerns aus einem Felsaufschluß.</t>
        </r>
      </text>
    </comment>
    <comment ref="BQ11" authorId="0" shapeId="0" xr:uid="{CDBD1887-98B0-4CDD-BA31-101F5BDAAEEC}">
      <text>
        <r>
          <rPr>
            <b/>
            <sz val="9"/>
            <color indexed="81"/>
            <rFont val="Segoe UI"/>
            <family val="2"/>
          </rPr>
          <t>PLANK, ANDREAS:</t>
        </r>
        <r>
          <rPr>
            <sz val="9"/>
            <color indexed="81"/>
            <rFont val="Segoe UI"/>
            <family val="2"/>
          </rPr>
          <t xml:space="preserve">
KI-Erläuterungen </t>
        </r>
        <r>
          <rPr>
            <b/>
            <sz val="9"/>
            <color indexed="81"/>
            <rFont val="Segoe UI"/>
            <family val="2"/>
          </rPr>
          <t>Darwin Core Abbildung</t>
        </r>
        <r>
          <rPr>
            <sz val="9"/>
            <color indexed="81"/>
            <rFont val="Segoe UI"/>
            <family val="2"/>
          </rPr>
          <t xml:space="preserve"> – Im Darwin Core wird der Boden-pH-Wert üblicherweise in den Zusatzattributen geführt:
</t>
        </r>
        <r>
          <rPr>
            <i/>
            <sz val="9"/>
            <color indexed="81"/>
            <rFont val="Segoe UI"/>
            <family val="2"/>
          </rPr>
          <t>dwc:dynamicProperties</t>
        </r>
        <r>
          <rPr>
            <sz val="9"/>
            <color indexed="81"/>
            <rFont val="Segoe UI"/>
            <family val="2"/>
          </rPr>
          <t xml:space="preserve">: Speicherung als Attribut-Paar.
        Beispiel: {"soilPHCategory": "sauer"}
</t>
        </r>
        <r>
          <rPr>
            <i/>
            <sz val="9"/>
            <color indexed="81"/>
            <rFont val="Segoe UI"/>
            <family val="2"/>
          </rPr>
          <t>dwc:measurementType</t>
        </r>
        <r>
          <rPr>
            <sz val="9"/>
            <color indexed="81"/>
            <rFont val="Segoe UI"/>
            <family val="2"/>
          </rPr>
          <t xml:space="preserve">: Falls Sie das MeasurementOrFact-Modell nutzen, ist der Typus "soil pH".
Weitersuchend und Anregungen siehe http://w3id.org/glosis/model/profile/SoilClassificationUSDA → Ob es pH Klassifizierung gibt? Vielleicht http://w3id.org/glosis/model/codelists/physioChemicalPropertyCode-pH </t>
        </r>
      </text>
    </comment>
    <comment ref="BR11" authorId="0" shapeId="0" xr:uid="{D3D5F49C-274A-4C98-B533-0487D96F7225}">
      <text>
        <r>
          <rPr>
            <b/>
            <sz val="9"/>
            <color indexed="81"/>
            <rFont val="Segoe UI"/>
            <family val="2"/>
          </rPr>
          <t>PLANK, ANDREAS:</t>
        </r>
        <r>
          <rPr>
            <sz val="9"/>
            <color indexed="81"/>
            <rFont val="Segoe UI"/>
            <family val="2"/>
          </rPr>
          <t xml:space="preserve">
KI-Erläuterungen: Zusätzlich sollte in den Metadaten vermerkt werden, daß die Klassifikation nach der „BfN-Biotoptypenliste“ erfolgte, wenn es sich auf diese BfN-Liste bezieht. Semantisch kann es mit ENVO:01000739 (=habitat) bemerkt werden.</t>
        </r>
      </text>
    </comment>
    <comment ref="BS11" authorId="0" shapeId="0" xr:uid="{FCE2308F-3859-4A5D-A854-2DBFFE933EF6}">
      <text>
        <r>
          <rPr>
            <b/>
            <sz val="9"/>
            <color indexed="81"/>
            <rFont val="Segoe UI"/>
            <family val="2"/>
          </rPr>
          <t>PLANK, ANDREAS:</t>
        </r>
        <r>
          <rPr>
            <sz val="9"/>
            <color indexed="81"/>
            <rFont val="Segoe UI"/>
            <family val="2"/>
          </rPr>
          <t xml:space="preserve">
KI-Erläuterungen: Im Darwin Core Standard gibt es kein spezifisches Feld fuer den „Zustand“. Die sachgerechte Abbildung erfolgt daher über:
</t>
        </r>
        <r>
          <rPr>
            <i/>
            <sz val="9"/>
            <color indexed="81"/>
            <rFont val="Segoe UI"/>
            <family val="2"/>
          </rPr>
          <t>dwc:habitat</t>
        </r>
        <r>
          <rPr>
            <sz val="9"/>
            <color indexed="81"/>
            <rFont val="Segoe UI"/>
            <family val="2"/>
          </rPr>
          <t xml:space="preserve">: Falls der Zustand direkt die Lebensraumbeschreibung ergaenzt.
</t>
        </r>
        <r>
          <rPr>
            <i/>
            <sz val="9"/>
            <color indexed="81"/>
            <rFont val="Segoe UI"/>
            <family val="2"/>
          </rPr>
          <t>dwc:dynamicProperties</t>
        </r>
        <r>
          <rPr>
            <sz val="9"/>
            <color indexed="81"/>
            <rFont val="Segoe UI"/>
            <family val="2"/>
          </rPr>
          <t xml:space="preserve">: Hier kann ein benutzerdefiniertes Attribut wie </t>
        </r>
        <r>
          <rPr>
            <i/>
            <sz val="9"/>
            <color indexed="81"/>
            <rFont val="Segoe UI"/>
            <family val="2"/>
          </rPr>
          <t>habitatCondition</t>
        </r>
        <r>
          <rPr>
            <sz val="9"/>
            <color indexed="81"/>
            <rFont val="Segoe UI"/>
            <family val="2"/>
          </rPr>
          <t xml:space="preserve"> hinterlegt werden.
Leicht verwandt ist </t>
        </r>
        <r>
          <rPr>
            <i/>
            <sz val="9"/>
            <color indexed="81"/>
            <rFont val="Segoe UI"/>
            <family val="2"/>
          </rPr>
          <t>environmental condition</t>
        </r>
        <r>
          <rPr>
            <sz val="9"/>
            <color indexed="81"/>
            <rFont val="Segoe UI"/>
            <family val="2"/>
          </rPr>
          <t xml:space="preserve"> http://purl.obolibrary.org/obo/ENVO_01000203</t>
        </r>
      </text>
    </comment>
    <comment ref="BT11" authorId="0" shapeId="0" xr:uid="{9E2BF22A-1319-4F84-994D-E926B93D6E67}">
      <text>
        <r>
          <rPr>
            <b/>
            <sz val="9"/>
            <color indexed="81"/>
            <rFont val="Segoe UI"/>
            <family val="2"/>
          </rPr>
          <t>PLANK, ANDREAS:</t>
        </r>
        <r>
          <rPr>
            <sz val="9"/>
            <color indexed="81"/>
            <rFont val="Segoe UI"/>
            <family val="2"/>
          </rPr>
          <t xml:space="preserve">
KI-Erläuterungen </t>
        </r>
        <r>
          <rPr>
            <b/>
            <sz val="9"/>
            <color indexed="81"/>
            <rFont val="Segoe UI"/>
            <family val="2"/>
          </rPr>
          <t>Darwin Core Abbildung</t>
        </r>
        <r>
          <rPr>
            <sz val="9"/>
            <color indexed="81"/>
            <rFont val="Segoe UI"/>
            <family val="2"/>
          </rPr>
          <t xml:space="preserve"> – Der Darwin Core bietet für spezifische Klassifikations-Codes kein einzelnes Feld an. Die fachlich korrekte Abbildung erfolgt ueber:
</t>
        </r>
        <r>
          <rPr>
            <i/>
            <sz val="9"/>
            <color indexed="81"/>
            <rFont val="Segoe UI"/>
            <family val="2"/>
          </rPr>
          <t>dwc:habitat</t>
        </r>
        <r>
          <rPr>
            <sz val="9"/>
            <color indexed="81"/>
            <rFont val="Segoe UI"/>
            <family val="2"/>
          </rPr>
          <t xml:space="preserve">: Hier kann der Code (z. B. „F4.2“) direkt eingetragen werden, oft kombiniert mit dem Schema-Namen.
</t>
        </r>
        <r>
          <rPr>
            <i/>
            <sz val="9"/>
            <color indexed="81"/>
            <rFont val="Segoe UI"/>
            <family val="2"/>
          </rPr>
          <t>dwc:dynamicProperties</t>
        </r>
        <r>
          <rPr>
            <sz val="9"/>
            <color indexed="81"/>
            <rFont val="Segoe UI"/>
            <family val="2"/>
          </rPr>
          <t>: Dies ist die bevorzugte Methode für strukturierte Daten im Austauschformat. – Beispiel: {"eunisHabitatCode": "E1.26"}.
———
Wahrscheinlich ist die Datenübersicht zutreffend: https://dd.eionet.europa.eu/vocabulary/biodiversity/eunishabitats/view, siehe auch Beispiel https://dd.eionet.europa.eu/vocabularyconcept/biodiversity/eunishabitats/F4.2/view</t>
        </r>
      </text>
    </comment>
    <comment ref="BU11" authorId="0" shapeId="0" xr:uid="{8F143C3A-8138-4349-98FF-B32EBEAEACEE}">
      <text>
        <r>
          <rPr>
            <b/>
            <sz val="9"/>
            <color indexed="81"/>
            <rFont val="Segoe UI"/>
            <family val="2"/>
          </rPr>
          <t>PLANK, ANDREAS:</t>
        </r>
        <r>
          <rPr>
            <sz val="9"/>
            <color indexed="81"/>
            <rFont val="Segoe UI"/>
            <family val="2"/>
          </rPr>
          <t xml:space="preserve">
Wahrscheinlich ist die Datenübersicht zutreffend: https://dd.eionet.europa.eu/vocabulary/biodiversity/eunishabitats/view, siehe auch Beispiel https://dd.eionet.europa.eu/vocabularyconcept/biodiversity/eunishabitats/F4.2/view</t>
        </r>
      </text>
    </comment>
    <comment ref="BV11" authorId="0" shapeId="0" xr:uid="{9EB634EC-AC09-4A4D-8ACF-FF01C892C5EB}">
      <text>
        <r>
          <rPr>
            <b/>
            <sz val="9"/>
            <color indexed="81"/>
            <rFont val="Segoe UI"/>
            <family val="2"/>
          </rPr>
          <t>PLANK, ANDREAS:</t>
        </r>
        <r>
          <rPr>
            <sz val="9"/>
            <color indexed="81"/>
            <rFont val="Segoe UI"/>
            <family val="2"/>
          </rPr>
          <t xml:space="preserve">
Es gibt ein allgemeines «organism_count» https://w3id.org/mixs/0000103 – ob es anwendbar ist?
Vielleicht hilfreich (?): Seed number per plant ☞ https://cropontology.org/term/CO_366:0000340</t>
        </r>
      </text>
    </comment>
    <comment ref="BW11" authorId="0" shapeId="0" xr:uid="{31CAE57F-9AFA-4BC3-AD00-25C5406412F1}">
      <text>
        <r>
          <rPr>
            <b/>
            <sz val="9"/>
            <color indexed="81"/>
            <rFont val="Segoe UI"/>
            <family val="2"/>
          </rPr>
          <t>PLANK, ANDREAS:</t>
        </r>
        <r>
          <rPr>
            <sz val="9"/>
            <color indexed="81"/>
            <rFont val="Segoe UI"/>
            <family val="2"/>
          </rPr>
          <t xml:space="preserve">
KI-Ergänzung: Die präziseste Entsprechung im Darwin Core ist das Feld </t>
        </r>
        <r>
          <rPr>
            <i/>
            <sz val="9"/>
            <color indexed="81"/>
            <rFont val="Segoe UI"/>
            <family val="2"/>
          </rPr>
          <t>dwc:reproductiveCondition</t>
        </r>
        <r>
          <rPr>
            <sz val="9"/>
            <color indexed="81"/>
            <rFont val="Segoe UI"/>
            <family val="2"/>
          </rPr>
          <t xml:space="preserve">. Falls Sie die Daten strukturierter übertragen möchten, empfiehlt sich </t>
        </r>
        <r>
          <rPr>
            <i/>
            <sz val="9"/>
            <color indexed="81"/>
            <rFont val="Segoe UI"/>
            <family val="2"/>
          </rPr>
          <t>dwc:dynamicProperties</t>
        </r>
        <r>
          <rPr>
            <sz val="9"/>
            <color indexed="81"/>
            <rFont val="Segoe UI"/>
            <family val="2"/>
          </rPr>
          <t xml:space="preserve"> mit einem Attribut wie </t>
        </r>
        <r>
          <rPr>
            <i/>
            <sz val="9"/>
            <color indexed="81"/>
            <rFont val="Segoe UI"/>
            <family val="2"/>
          </rPr>
          <t>phenologicalStatus</t>
        </r>
        <r>
          <rPr>
            <sz val="9"/>
            <color indexed="81"/>
            <rFont val="Segoe UI"/>
            <family val="2"/>
          </rPr>
          <t>.</t>
        </r>
      </text>
    </comment>
    <comment ref="BX11" authorId="0" shapeId="0" xr:uid="{2E83ED96-5F12-4D9E-9C67-776295F836C5}">
      <text>
        <r>
          <rPr>
            <b/>
            <sz val="9"/>
            <color indexed="81"/>
            <rFont val="Segoe UI"/>
            <family val="2"/>
          </rPr>
          <t>PLANK, ANDREAS:</t>
        </r>
        <r>
          <rPr>
            <sz val="9"/>
            <color indexed="81"/>
            <rFont val="Segoe UI"/>
            <family val="2"/>
          </rPr>
          <t xml:space="preserve">
KI-Erläuterungen </t>
        </r>
        <r>
          <rPr>
            <b/>
            <sz val="9"/>
            <color indexed="81"/>
            <rFont val="Segoe UI"/>
            <family val="2"/>
          </rPr>
          <t>Darwin Core Abbildung</t>
        </r>
        <r>
          <rPr>
            <sz val="9"/>
            <color indexed="81"/>
            <rFont val="Segoe UI"/>
            <family val="2"/>
          </rPr>
          <t xml:space="preserve"> – Im Darwin Core gibt es kein direktes Feld für das „Vom-Boden-Auflesen“. Die sachgerechte Abbildung erfolgt über:
</t>
        </r>
        <r>
          <rPr>
            <i/>
            <sz val="9"/>
            <color indexed="81"/>
            <rFont val="Segoe UI"/>
            <family val="2"/>
          </rPr>
          <t>dwc:samplingProtocol</t>
        </r>
        <r>
          <rPr>
            <sz val="9"/>
            <color indexed="81"/>
            <rFont val="Segoe UI"/>
            <family val="2"/>
          </rPr>
          <t xml:space="preserve">: Hier kann vermerkt werden, wie gesammelt wurde (z. B. „collected from ground“).
</t>
        </r>
        <r>
          <rPr>
            <i/>
            <sz val="9"/>
            <color indexed="81"/>
            <rFont val="Segoe UI"/>
            <family val="2"/>
          </rPr>
          <t>dwc:occurrenceRemarks</t>
        </r>
        <r>
          <rPr>
            <sz val="9"/>
            <color indexed="81"/>
            <rFont val="Segoe UI"/>
            <family val="2"/>
          </rPr>
          <t xml:space="preserve">: Da diese Information die Qualität der Probe beeinflussen kann (z. B. Kontamination oder Alter der Samen), ist sie eine wichtige Bemerkung zum Vorkommensdatensatz.
</t>
        </r>
        <r>
          <rPr>
            <i/>
            <sz val="9"/>
            <color indexed="81"/>
            <rFont val="Segoe UI"/>
            <family val="2"/>
          </rPr>
          <t>dwc:dynamicProperties</t>
        </r>
        <r>
          <rPr>
            <sz val="9"/>
            <color indexed="81"/>
            <rFont val="Segoe UI"/>
            <family val="2"/>
          </rPr>
          <t>: Für das strukturierte Austauschformat empfiehlt sich: {"seedsCollectedFromGround": "teils"}.</t>
        </r>
      </text>
    </comment>
    <comment ref="BY11" authorId="0" shapeId="0" xr:uid="{B2EBB575-3D8A-4CA4-9F9B-733F6E2E3120}">
      <text>
        <r>
          <rPr>
            <b/>
            <sz val="9"/>
            <color indexed="81"/>
            <rFont val="Segoe UI"/>
            <family val="2"/>
          </rPr>
          <t>PLANK, ANDREAS:</t>
        </r>
        <r>
          <rPr>
            <sz val="9"/>
            <color indexed="81"/>
            <rFont val="Segoe UI"/>
            <family val="2"/>
          </rPr>
          <t xml:space="preserve">
KI-Erläuterungen: Da Ihre Benennungen wie „Allgemeine Anmerkungen“ sehr breit gefächert sind, gibt es zwei Erstansätze (Darwin Core Abbildung): 
</t>
        </r>
        <r>
          <rPr>
            <i/>
            <sz val="9"/>
            <color indexed="81"/>
            <rFont val="Segoe UI"/>
            <family val="2"/>
          </rPr>
          <t>dwc:occurrenceRemarks</t>
        </r>
        <r>
          <rPr>
            <sz val="9"/>
            <color indexed="81"/>
            <rFont val="Segoe UI"/>
            <family val="2"/>
          </rPr>
          <t xml:space="preserve">: Dies ist die beste Wahl, wenn sich die Notizen auf das konkrete Vorkommen der Pflanze, ihren Zustand oder die unmittelbaren Umstände am Fundort beziehen. Es ist das am weitesten verbreitete Feld für allgemeine Notizen.
</t>
        </r>
        <r>
          <rPr>
            <i/>
            <sz val="9"/>
            <color indexed="81"/>
            <rFont val="Segoe UI"/>
            <family val="2"/>
          </rPr>
          <t>dwc:eventRemarks</t>
        </r>
        <r>
          <rPr>
            <sz val="9"/>
            <color indexed="81"/>
            <rFont val="Segoe UI"/>
            <family val="2"/>
          </rPr>
          <t>: Dies ist vorzuziehen, wenn die Notiz den Vorgang der Probenahme betrifft (z. B. „Sammeln wegen Regens abgebrochen“ oder „Exkursion gemeinsam mit Institut X“).</t>
        </r>
      </text>
    </comment>
    <comment ref="CA11" authorId="0" shapeId="0" xr:uid="{2CE8404D-FE4E-434C-8A0E-A29654A8B788}">
      <text>
        <r>
          <rPr>
            <b/>
            <sz val="9"/>
            <color indexed="81"/>
            <rFont val="Segoe UI"/>
            <family val="2"/>
          </rPr>
          <t>PLANK, ANDREAS:</t>
        </r>
        <r>
          <rPr>
            <sz val="9"/>
            <color indexed="81"/>
            <rFont val="Segoe UI"/>
            <family val="2"/>
          </rPr>
          <t xml:space="preserve">
dwc:locationRemarks ist eigentlich schon für »Anmerkungen zum Fundort« vergeben. Daher hier die Empfehlung </t>
        </r>
        <r>
          <rPr>
            <i/>
            <sz val="9"/>
            <color indexed="81"/>
            <rFont val="Segoe UI"/>
            <family val="2"/>
          </rPr>
          <t>dwc:dynamicProperties</t>
        </r>
        <r>
          <rPr>
            <sz val="9"/>
            <color indexed="81"/>
            <rFont val="Segoe UI"/>
            <family val="2"/>
          </rPr>
          <t xml:space="preserve"> zu verwenden, benutzerdefiniert beispielsweise mit {"samplingRemarks": "Hier stehen die Notizen zur Aufsammlung"}</t>
        </r>
      </text>
    </comment>
    <comment ref="CC11" authorId="0" shapeId="0" xr:uid="{8E084AF0-4DC1-4C8D-ACEC-7358BFD3C5A4}">
      <text>
        <r>
          <rPr>
            <b/>
            <sz val="9"/>
            <color indexed="81"/>
            <rFont val="Segoe UI"/>
            <family val="2"/>
          </rPr>
          <t>PLANK, ANDREAS:</t>
        </r>
        <r>
          <rPr>
            <sz val="9"/>
            <color indexed="81"/>
            <rFont val="Segoe UI"/>
            <family val="2"/>
          </rPr>
          <t xml:space="preserve">
dwc:dynamicProperties beispielsweise {"managementMeasures": "Entbuschung"}
Vielleicht weitersuchen https://www.ebi.ac.uk/ols4/ontologies/envo (</t>
        </r>
        <r>
          <rPr>
            <i/>
            <sz val="9"/>
            <color indexed="81"/>
            <rFont val="Segoe UI"/>
            <family val="2"/>
          </rPr>
          <t>land use process:</t>
        </r>
        <r>
          <rPr>
            <sz val="9"/>
            <color indexed="81"/>
            <rFont val="Segoe UI"/>
            <family val="2"/>
          </rPr>
          <t xml:space="preserve"> http://purl.obolibrary.org/obo/ENVO_01001431 | </t>
        </r>
        <r>
          <rPr>
            <i/>
            <sz val="9"/>
            <color indexed="81"/>
            <rFont val="Segoe UI"/>
            <family val="2"/>
          </rPr>
          <t>anthropogenic environmental process:</t>
        </r>
        <r>
          <rPr>
            <sz val="9"/>
            <color indexed="81"/>
            <rFont val="Segoe UI"/>
            <family val="2"/>
          </rPr>
          <t xml:space="preserve"> http://purl.obolibrary.org/obo/ENVO_02500027 | </t>
        </r>
        <r>
          <rPr>
            <i/>
            <sz val="9"/>
            <color indexed="81"/>
            <rFont val="Segoe UI"/>
            <family val="2"/>
          </rPr>
          <t>ecosystem process:</t>
        </r>
        <r>
          <rPr>
            <sz val="9"/>
            <color indexed="81"/>
            <rFont val="Segoe UI"/>
            <family val="2"/>
          </rPr>
          <t xml:space="preserve"> http://purl.obolibrary.org/obo/ENVO_01001795 ) – oder “planned process” http://purl.obolibrary.org/obo/OBI_0000011</t>
        </r>
      </text>
    </comment>
    <comment ref="CD11" authorId="0" shapeId="0" xr:uid="{98115D4C-8A10-427E-9443-22F78FCA690A}">
      <text>
        <r>
          <rPr>
            <b/>
            <sz val="9"/>
            <color indexed="81"/>
            <rFont val="Segoe UI"/>
            <family val="2"/>
          </rPr>
          <t>PLANK, ANDREAS:</t>
        </r>
        <r>
          <rPr>
            <sz val="9"/>
            <color indexed="81"/>
            <rFont val="Segoe UI"/>
            <family val="2"/>
          </rPr>
          <t xml:space="preserve">
dwc:dynamicProperties beispielsweise {"managementMeasures": "Entbuschung in ganz spezieller Art"}
Vielleicht weitersuchen https://www.ebi.ac.uk/ols4/ontologies/envo (</t>
        </r>
        <r>
          <rPr>
            <i/>
            <sz val="9"/>
            <color indexed="81"/>
            <rFont val="Segoe UI"/>
            <family val="2"/>
          </rPr>
          <t>land use process:</t>
        </r>
        <r>
          <rPr>
            <sz val="9"/>
            <color indexed="81"/>
            <rFont val="Segoe UI"/>
            <family val="2"/>
          </rPr>
          <t xml:space="preserve"> http://purl.obolibrary.org/obo/ENVO_01001431 | </t>
        </r>
        <r>
          <rPr>
            <i/>
            <sz val="9"/>
            <color indexed="81"/>
            <rFont val="Segoe UI"/>
            <family val="2"/>
          </rPr>
          <t>anthropogenic environmental process:</t>
        </r>
        <r>
          <rPr>
            <sz val="9"/>
            <color indexed="81"/>
            <rFont val="Segoe UI"/>
            <family val="2"/>
          </rPr>
          <t xml:space="preserve"> http://purl.obolibrary.org/obo/ENVO_02500027 | </t>
        </r>
        <r>
          <rPr>
            <i/>
            <sz val="9"/>
            <color indexed="81"/>
            <rFont val="Segoe UI"/>
            <family val="2"/>
          </rPr>
          <t>ecosystem process:</t>
        </r>
        <r>
          <rPr>
            <sz val="9"/>
            <color indexed="81"/>
            <rFont val="Segoe UI"/>
            <family val="2"/>
          </rPr>
          <t xml:space="preserve"> http://purl.obolibrary.org/obo/ENVO_01001795 ) – oder “planned process” http://purl.obolibrary.org/obo/OBI_0000011</t>
        </r>
      </text>
    </comment>
    <comment ref="CE11" authorId="0" shapeId="0" xr:uid="{529A4558-DD4C-452E-BD47-01060F258801}">
      <text>
        <r>
          <rPr>
            <b/>
            <sz val="9"/>
            <color indexed="81"/>
            <rFont val="Segoe UI"/>
            <family val="2"/>
          </rPr>
          <t>PLANK, ANDREAS:</t>
        </r>
        <r>
          <rPr>
            <sz val="9"/>
            <color indexed="81"/>
            <rFont val="Segoe UI"/>
            <family val="2"/>
          </rPr>
          <t xml:space="preserve">
KI-Erläuterung: in JSON Setzung: dwc:dynamicProperties: {"recommendedManagement": "..."} ODER dwc:dynamicProperties: {"requiredConservationMeasures": "…"}
Vielleicht weitersuchen https://www.ebi.ac.uk/ols4/ontologies/envo (</t>
        </r>
        <r>
          <rPr>
            <i/>
            <sz val="9"/>
            <color indexed="81"/>
            <rFont val="Segoe UI"/>
            <family val="2"/>
          </rPr>
          <t>land use process:</t>
        </r>
        <r>
          <rPr>
            <sz val="9"/>
            <color indexed="81"/>
            <rFont val="Segoe UI"/>
            <family val="2"/>
          </rPr>
          <t xml:space="preserve"> http://purl.obolibrary.org/obo/ENVO_01001431 | </t>
        </r>
        <r>
          <rPr>
            <i/>
            <sz val="9"/>
            <color indexed="81"/>
            <rFont val="Segoe UI"/>
            <family val="2"/>
          </rPr>
          <t>anthropogenic environmental process:</t>
        </r>
        <r>
          <rPr>
            <sz val="9"/>
            <color indexed="81"/>
            <rFont val="Segoe UI"/>
            <family val="2"/>
          </rPr>
          <t xml:space="preserve"> http://purl.obolibrary.org/obo/ENVO_02500027 | </t>
        </r>
        <r>
          <rPr>
            <i/>
            <sz val="9"/>
            <color indexed="81"/>
            <rFont val="Segoe UI"/>
            <family val="2"/>
          </rPr>
          <t>ecosystem process:</t>
        </r>
        <r>
          <rPr>
            <sz val="9"/>
            <color indexed="81"/>
            <rFont val="Segoe UI"/>
            <family val="2"/>
          </rPr>
          <t xml:space="preserve"> http://purl.obolibrary.org/obo/ENVO_01001795 ) – oder “planned process” http://purl.obolibrary.org/obo/OBI_0000011
Allgemein: </t>
        </r>
        <r>
          <rPr>
            <b/>
            <sz val="9"/>
            <color indexed="81"/>
            <rFont val="Segoe UI"/>
            <family val="2"/>
          </rPr>
          <t>ENVO</t>
        </r>
        <r>
          <rPr>
            <sz val="9"/>
            <color indexed="81"/>
            <rFont val="Segoe UI"/>
            <family val="2"/>
          </rPr>
          <t xml:space="preserve"> (Environment Ontology); </t>
        </r>
        <r>
          <rPr>
            <b/>
            <sz val="9"/>
            <color indexed="81"/>
            <rFont val="Segoe UI"/>
            <family val="2"/>
          </rPr>
          <t>AGRO</t>
        </r>
        <r>
          <rPr>
            <sz val="9"/>
            <color indexed="81"/>
            <rFont val="Segoe UI"/>
            <family val="2"/>
          </rPr>
          <t xml:space="preserve"> (Agronomy Ontology); </t>
        </r>
        <r>
          <rPr>
            <b/>
            <sz val="9"/>
            <color indexed="81"/>
            <rFont val="Segoe UI"/>
            <family val="2"/>
          </rPr>
          <t>BCO</t>
        </r>
        <r>
          <rPr>
            <sz val="9"/>
            <color indexed="81"/>
            <rFont val="Segoe UI"/>
            <family val="2"/>
          </rPr>
          <t xml:space="preserve"> (Biological Collections Ontology) – für Sammlungen; </t>
        </r>
        <r>
          <rPr>
            <b/>
            <sz val="9"/>
            <color indexed="81"/>
            <rFont val="Segoe UI"/>
            <family val="2"/>
          </rPr>
          <t>AGROVOC</t>
        </r>
        <r>
          <rPr>
            <sz val="9"/>
            <color indexed="81"/>
            <rFont val="Segoe UI"/>
            <family val="2"/>
          </rPr>
          <t xml:space="preserve"> als Thesaurus, Stichwörtersammlung; KI: Für die Begrifflichkeit der Populationsstützung oder Neuansiedlung empfiehlt sich zudem ein Blick in die Fachterminologie der </t>
        </r>
        <r>
          <rPr>
            <b/>
            <sz val="9"/>
            <color indexed="81"/>
            <rFont val="Segoe UI"/>
            <family val="2"/>
          </rPr>
          <t>IUCN (Conservation Actions Classification Scheme)</t>
        </r>
        <r>
          <rPr>
            <sz val="9"/>
            <color indexed="81"/>
            <rFont val="Segoe UI"/>
            <family val="2"/>
          </rPr>
          <t>, https://www.iucnredlist.org/resources/conservation-actions-classification-scheme.</t>
        </r>
      </text>
    </comment>
    <comment ref="CF11" authorId="0" shapeId="0" xr:uid="{62B27A23-7C66-4747-B239-137FB3B5AAC6}">
      <text>
        <r>
          <rPr>
            <b/>
            <sz val="9"/>
            <color indexed="81"/>
            <rFont val="Segoe UI"/>
            <family val="2"/>
          </rPr>
          <t>PLANK, ANDREAS:</t>
        </r>
        <r>
          <rPr>
            <sz val="9"/>
            <color indexed="81"/>
            <rFont val="Segoe UI"/>
            <family val="2"/>
          </rPr>
          <t xml:space="preserve">
KI-Erläuterung: dwc:dynamicProperties: {"recommendedManagement": "..."} ODER dwc:dynamicProperties: {"requiredConservationMeasures": "…"}
Vielleicht weitersuchen https://www.ebi.ac.uk/ols4/ontologies/envo (</t>
        </r>
        <r>
          <rPr>
            <i/>
            <sz val="9"/>
            <color indexed="81"/>
            <rFont val="Segoe UI"/>
            <family val="2"/>
          </rPr>
          <t>land use process:</t>
        </r>
        <r>
          <rPr>
            <sz val="9"/>
            <color indexed="81"/>
            <rFont val="Segoe UI"/>
            <family val="2"/>
          </rPr>
          <t xml:space="preserve"> http://purl.obolibrary.org/obo/ENVO_01001431 | </t>
        </r>
        <r>
          <rPr>
            <i/>
            <sz val="9"/>
            <color indexed="81"/>
            <rFont val="Segoe UI"/>
            <family val="2"/>
          </rPr>
          <t>anthropogenic environmental process:</t>
        </r>
        <r>
          <rPr>
            <sz val="9"/>
            <color indexed="81"/>
            <rFont val="Segoe UI"/>
            <family val="2"/>
          </rPr>
          <t xml:space="preserve"> http://purl.obolibrary.org/obo/ENVO_02500027 | </t>
        </r>
        <r>
          <rPr>
            <i/>
            <sz val="9"/>
            <color indexed="81"/>
            <rFont val="Segoe UI"/>
            <family val="2"/>
          </rPr>
          <t>ecosystem process:</t>
        </r>
        <r>
          <rPr>
            <sz val="9"/>
            <color indexed="81"/>
            <rFont val="Segoe UI"/>
            <family val="2"/>
          </rPr>
          <t xml:space="preserve"> http://purl.obolibrary.org/obo/ENVO_01001795 ) – oder “planned process” http://purl.obolibrary.org/obo/OBI_0000011
Allgemein: </t>
        </r>
        <r>
          <rPr>
            <b/>
            <sz val="9"/>
            <color indexed="81"/>
            <rFont val="Segoe UI"/>
            <family val="2"/>
          </rPr>
          <t>ENVO</t>
        </r>
        <r>
          <rPr>
            <sz val="9"/>
            <color indexed="81"/>
            <rFont val="Segoe UI"/>
            <family val="2"/>
          </rPr>
          <t xml:space="preserve"> (Environment Ontology); </t>
        </r>
        <r>
          <rPr>
            <b/>
            <sz val="9"/>
            <color indexed="81"/>
            <rFont val="Segoe UI"/>
            <family val="2"/>
          </rPr>
          <t>AGRO</t>
        </r>
        <r>
          <rPr>
            <sz val="9"/>
            <color indexed="81"/>
            <rFont val="Segoe UI"/>
            <family val="2"/>
          </rPr>
          <t xml:space="preserve"> (Agronomy Ontology); </t>
        </r>
        <r>
          <rPr>
            <b/>
            <sz val="9"/>
            <color indexed="81"/>
            <rFont val="Segoe UI"/>
            <family val="2"/>
          </rPr>
          <t>BCO</t>
        </r>
        <r>
          <rPr>
            <sz val="9"/>
            <color indexed="81"/>
            <rFont val="Segoe UI"/>
            <family val="2"/>
          </rPr>
          <t xml:space="preserve"> (Biological Collections Ontology) – für Sammlungen; </t>
        </r>
        <r>
          <rPr>
            <b/>
            <sz val="9"/>
            <color indexed="81"/>
            <rFont val="Segoe UI"/>
            <family val="2"/>
          </rPr>
          <t>AGROVOC</t>
        </r>
        <r>
          <rPr>
            <sz val="9"/>
            <color indexed="81"/>
            <rFont val="Segoe UI"/>
            <family val="2"/>
          </rPr>
          <t xml:space="preserve"> als Thesaurus, Stichwörtersammlung; KI: Für die Begrifflichkeit der Populationsstützung oder Neuansiedlung empfiehlt sich zudem ein Blick in die Fachterminologie der </t>
        </r>
        <r>
          <rPr>
            <b/>
            <sz val="9"/>
            <color indexed="81"/>
            <rFont val="Segoe UI"/>
            <family val="2"/>
          </rPr>
          <t>IUCN (Conservation Actions Classification Scheme)</t>
        </r>
        <r>
          <rPr>
            <sz val="9"/>
            <color indexed="81"/>
            <rFont val="Segoe UI"/>
            <family val="2"/>
          </rPr>
          <t>, https://www.iucnredlist.org/resources/conservation-actions-classification-scheme.</t>
        </r>
      </text>
    </comment>
    <comment ref="CG11" authorId="0" shapeId="0" xr:uid="{FDA27E1F-7714-471F-8963-032FDCBA6143}">
      <text>
        <r>
          <rPr>
            <b/>
            <sz val="9"/>
            <color indexed="81"/>
            <rFont val="Segoe UI"/>
            <family val="2"/>
          </rPr>
          <t>PLANK, ANDREAS:</t>
        </r>
        <r>
          <rPr>
            <sz val="9"/>
            <color indexed="81"/>
            <rFont val="Segoe UI"/>
            <family val="2"/>
          </rPr>
          <t xml:space="preserve">
KI-Erläuterungen: Die IUCN Threat Classification ist der weltweite Standard für die Benennung von Gefährdungsfaktoren und läßt sich hervorragend auf Ihre Auswahlstufen abbilden.
KI-Vorschlag: in JSON Setzung 
</t>
        </r>
        <r>
          <rPr>
            <sz val="9"/>
            <color indexed="81"/>
            <rFont val="Courier New"/>
            <family val="3"/>
          </rPr>
          <t>dwc:dynamicProperties: {"directThreats": ["Verbuschung", "Eutrophierung"]}</t>
        </r>
        <r>
          <rPr>
            <sz val="9"/>
            <color indexed="81"/>
            <rFont val="Segoe UI"/>
            <family val="2"/>
          </rPr>
          <t xml:space="preserve">
KI-verordnete Begriffe mit Belang zu IUCN und der semantischen ‚Kernbedeutung‘:
Stufe: Eutrophierung ↔ IUCN: 9.5 (Air-borne pollutants) ↔ Kernbedeutung: Nährstoffeintrag
Stufe: Nutzungsänderung ↔ IUCN: 2.1 (Annual &amp; perennial non-timber crops) ↔ Kernbedeutung: Landwirtschaft
Stufe: Verbuschung ↔ IUCN: 7.3 (Other ecosystem modifications) ↔ Kernbedeutung: Sukzession
———
Siehe am besten https://www.conservationstandards.org/library-item/threats-and-actions-taxonomies/ und https://www.iucnredlist.org/resources/threat-classification-scheme</t>
        </r>
      </text>
    </comment>
    <comment ref="CH11" authorId="0" shapeId="0" xr:uid="{E5BD0556-BEC0-4D1D-9921-2D0A89401D9E}">
      <text>
        <r>
          <rPr>
            <b/>
            <sz val="9"/>
            <color indexed="81"/>
            <rFont val="Segoe UI"/>
            <family val="2"/>
          </rPr>
          <t>PLANK, ANDREAS:</t>
        </r>
        <r>
          <rPr>
            <sz val="9"/>
            <color indexed="81"/>
            <rFont val="Segoe UI"/>
            <family val="2"/>
          </rPr>
          <t xml:space="preserve">
KI-Erläuterungen: Die IUCN Threat Classification ist der weltweite Standard für die Benennung von Gefährdungsfaktoren und läßt sich hervorragend auf Ihre Auswahlstufen abbilden.
KI-Vorschlag: in JSON Setzung
</t>
        </r>
        <r>
          <rPr>
            <sz val="9"/>
            <color indexed="81"/>
            <rFont val="Courier New"/>
            <family val="3"/>
          </rPr>
          <t>dwc:dynamicProperties: {"directThreats": ["Eutrophierung", "außerdem dies und das"]}</t>
        </r>
        <r>
          <rPr>
            <sz val="9"/>
            <color indexed="81"/>
            <rFont val="Segoe UI"/>
            <family val="2"/>
          </rPr>
          <t xml:space="preserve">
Siehe am besten https://www.conservationstandards.org/library-item/threats-and-actions-taxonomies/ und https://www.iucnredlist.org/resources/threat-classification-scheme</t>
        </r>
      </text>
    </comment>
    <comment ref="CI11" authorId="0" shapeId="0" xr:uid="{F9E4B3BA-A1EB-4D1C-976F-03AD90C6A43E}">
      <text>
        <r>
          <rPr>
            <b/>
            <sz val="9"/>
            <color indexed="81"/>
            <rFont val="Segoe UI"/>
            <family val="2"/>
          </rPr>
          <t>PLANK, ANDREAS:</t>
        </r>
        <r>
          <rPr>
            <sz val="9"/>
            <color indexed="81"/>
            <rFont val="Segoe UI"/>
            <family val="2"/>
          </rPr>
          <t xml:space="preserve">
KI-Erläuterungen: </t>
        </r>
        <r>
          <rPr>
            <i/>
            <sz val="9"/>
            <color indexed="81"/>
            <rFont val="Segoe UI"/>
            <family val="2"/>
          </rPr>
          <t>dwc:dynamicProperties</t>
        </r>
        <r>
          <rPr>
            <sz val="9"/>
            <color indexed="81"/>
            <rFont val="Segoe UI"/>
            <family val="2"/>
          </rPr>
          <t>: Dies ist der empfohlene Weg für das WIPs-De Austauschformat, um die Werteliste strukturiert zu übertragen.
    Beispiel: dwc:dynamicProperties: {"ownershipStatus": "Truppenübungsplatz"}</t>
        </r>
      </text>
    </comment>
    <comment ref="CJ11" authorId="0" shapeId="0" xr:uid="{42A0681E-B469-4305-9496-D14197A39C7B}">
      <text>
        <r>
          <rPr>
            <b/>
            <sz val="9"/>
            <color indexed="81"/>
            <rFont val="Segoe UI"/>
            <family val="2"/>
          </rPr>
          <t>PLANK, ANDREAS:</t>
        </r>
        <r>
          <rPr>
            <sz val="9"/>
            <color indexed="81"/>
            <rFont val="Segoe UI"/>
            <family val="2"/>
          </rPr>
          <t xml:space="preserve">
KI-Erläuterung: </t>
        </r>
        <r>
          <rPr>
            <i/>
            <sz val="9"/>
            <color indexed="81"/>
            <rFont val="Segoe UI"/>
            <family val="2"/>
          </rPr>
          <t>dwc:eventID</t>
        </r>
        <r>
          <rPr>
            <sz val="9"/>
            <color indexed="81"/>
            <rFont val="Segoe UI"/>
            <family val="2"/>
          </rPr>
          <t xml:space="preserve">, </t>
        </r>
        <r>
          <rPr>
            <i/>
            <sz val="9"/>
            <color indexed="81"/>
            <rFont val="Segoe UI"/>
            <family val="2"/>
          </rPr>
          <t>dwc:fieldNumber</t>
        </r>
        <r>
          <rPr>
            <sz val="9"/>
            <color indexed="81"/>
            <rFont val="Segoe UI"/>
            <family val="2"/>
          </rPr>
          <t xml:space="preserve">, </t>
        </r>
        <r>
          <rPr>
            <i/>
            <sz val="9"/>
            <color indexed="81"/>
            <rFont val="Segoe UI"/>
            <family val="2"/>
          </rPr>
          <t>dwc:catalogNumber</t>
        </r>
        <r>
          <rPr>
            <sz val="9"/>
            <color indexed="81"/>
            <rFont val="Segoe UI"/>
            <family val="2"/>
          </rPr>
          <t xml:space="preserve">, und </t>
        </r>
        <r>
          <rPr>
            <i/>
            <sz val="9"/>
            <color indexed="81"/>
            <rFont val="Segoe UI"/>
            <family val="2"/>
          </rPr>
          <t>dwc:recordNumber</t>
        </r>
        <r>
          <rPr>
            <sz val="9"/>
            <color indexed="81"/>
            <rFont val="Segoe UI"/>
            <family val="2"/>
          </rPr>
          <t xml:space="preserve">, oder </t>
        </r>
        <r>
          <rPr>
            <i/>
            <sz val="9"/>
            <color indexed="81"/>
            <rFont val="Segoe UI"/>
            <family val="2"/>
          </rPr>
          <t xml:space="preserve">abcd:accessionNumber
</t>
        </r>
        <r>
          <rPr>
            <sz val="9"/>
            <color indexed="81"/>
            <rFont val="Segoe UI"/>
            <family val="2"/>
          </rPr>
          <t xml:space="preserve">Die </t>
        </r>
        <r>
          <rPr>
            <b/>
            <sz val="9"/>
            <color indexed="81"/>
            <rFont val="Segoe UI"/>
            <family val="2"/>
          </rPr>
          <t>dwc:eventID</t>
        </r>
        <r>
          <rPr>
            <sz val="9"/>
            <color indexed="81"/>
            <rFont val="Segoe UI"/>
            <family val="2"/>
          </rPr>
          <t xml:space="preserve"> oder </t>
        </r>
        <r>
          <rPr>
            <b/>
            <sz val="9"/>
            <color indexed="81"/>
            <rFont val="Segoe UI"/>
            <family val="2"/>
          </rPr>
          <t>dwc:fieldNumber</t>
        </r>
        <r>
          <rPr>
            <sz val="9"/>
            <color indexed="81"/>
            <rFont val="Segoe UI"/>
            <family val="2"/>
          </rPr>
          <t xml:space="preserve"> kann immer einen Vorgang beschreiben, auch wenn kein Gegenstand zu sammeln war, wobei die </t>
        </r>
        <r>
          <rPr>
            <i/>
            <sz val="9"/>
            <color indexed="81"/>
            <rFont val="Segoe UI"/>
            <family val="2"/>
          </rPr>
          <t>dwc:fieldNumber</t>
        </r>
        <r>
          <rPr>
            <sz val="9"/>
            <color indexed="81"/>
            <rFont val="Segoe UI"/>
            <family val="2"/>
          </rPr>
          <t xml:space="preserve"> eigentlich die vergebene Bezeichnung im Feld bedeutet, und ein „Event“ (Ereignis) findet immer statt – egal, ob Sie mit vollen Händen oder leerem Beutel zurückkehren. Die </t>
        </r>
        <r>
          <rPr>
            <i/>
            <sz val="9"/>
            <color indexed="81"/>
            <rFont val="Segoe UI"/>
            <family val="2"/>
          </rPr>
          <t>dwc:eventID</t>
        </r>
        <r>
          <rPr>
            <sz val="9"/>
            <color indexed="81"/>
            <rFont val="Segoe UI"/>
            <family val="2"/>
          </rPr>
          <t xml:space="preserve"> verknüpft Ort, Zeit und Sammler.</t>
        </r>
        <r>
          <rPr>
            <i/>
            <sz val="9"/>
            <color indexed="81"/>
            <rFont val="Segoe UI"/>
            <family val="2"/>
          </rPr>
          <t xml:space="preserve">
</t>
        </r>
        <r>
          <rPr>
            <sz val="9"/>
            <color indexed="81"/>
            <rFont val="Segoe UI"/>
            <family val="2"/>
          </rPr>
          <t xml:space="preserve">Die </t>
        </r>
        <r>
          <rPr>
            <b/>
            <sz val="9"/>
            <color indexed="81"/>
            <rFont val="Segoe UI"/>
            <family val="2"/>
          </rPr>
          <t>dwc:catalogNumber</t>
        </r>
        <r>
          <rPr>
            <sz val="9"/>
            <color indexed="81"/>
            <rFont val="Segoe UI"/>
            <family val="2"/>
          </rPr>
          <t xml:space="preserve"> ist der Standard für die eindeutige Identifikationsnummer eines Datensatzes innerhalb einer Sammlung oder eines Instituts. Die </t>
        </r>
        <r>
          <rPr>
            <i/>
            <sz val="9"/>
            <color indexed="81"/>
            <rFont val="Segoe UI"/>
            <family val="2"/>
          </rPr>
          <t>dwc:catalogNumber</t>
        </r>
        <r>
          <rPr>
            <sz val="9"/>
            <color indexed="81"/>
            <rFont val="Segoe UI"/>
            <family val="2"/>
          </rPr>
          <t xml:space="preserve"> sollten Sie erst vergeben, wenn tatsächlich ein physisches Objekt im Schrank liegt</t>
        </r>
        <r>
          <rPr>
            <i/>
            <sz val="9"/>
            <color indexed="81"/>
            <rFont val="Segoe UI"/>
            <family val="2"/>
          </rPr>
          <t xml:space="preserve">
</t>
        </r>
        <r>
          <rPr>
            <sz val="9"/>
            <color indexed="81"/>
            <rFont val="Segoe UI"/>
            <family val="2"/>
          </rPr>
          <t xml:space="preserve">
Die </t>
        </r>
        <r>
          <rPr>
            <b/>
            <sz val="9"/>
            <color indexed="81"/>
            <rFont val="Segoe UI"/>
            <family val="2"/>
          </rPr>
          <t>dwc:recordNumber</t>
        </r>
        <r>
          <rPr>
            <sz val="9"/>
            <color indexed="81"/>
            <rFont val="Segoe UI"/>
            <family val="2"/>
          </rPr>
          <t xml:space="preserve"> ist die Nummer, die der Sammler zum Zeitpunkt der Entnahme im Feld vergeben hat (z. B. »Müller 2026-001«).
Die </t>
        </r>
        <r>
          <rPr>
            <b/>
            <sz val="9"/>
            <color indexed="81"/>
            <rFont val="Segoe UI"/>
            <family val="2"/>
          </rPr>
          <t>abcd:accessionNumber</t>
        </r>
        <r>
          <rPr>
            <sz val="9"/>
            <color indexed="81"/>
            <rFont val="Segoe UI"/>
            <family val="2"/>
          </rPr>
          <t xml:space="preserve"> ist tatsächlich die Kennziffer, die eine Neuerwerbung, Neuzugang für den Sammlungsbestand beschreibt, also der Gegenstand tatsächlich vorhanden ist.</t>
        </r>
      </text>
    </comment>
    <comment ref="CK11" authorId="0" shapeId="0" xr:uid="{84912E88-A81B-4D6C-864E-BD90654E61C9}">
      <text>
        <r>
          <rPr>
            <b/>
            <sz val="9"/>
            <color indexed="81"/>
            <rFont val="Segoe UI"/>
            <family val="2"/>
          </rPr>
          <t>PLANK, ANDREAS:</t>
        </r>
        <r>
          <rPr>
            <sz val="9"/>
            <color indexed="81"/>
            <rFont val="Segoe UI"/>
            <family val="2"/>
          </rPr>
          <t xml:space="preserve">
KI-Empfehlung:
</t>
        </r>
        <r>
          <rPr>
            <i/>
            <sz val="9"/>
            <color indexed="81"/>
            <rFont val="Segoe UI"/>
            <family val="2"/>
          </rPr>
          <t>dwc:dynamicProperties</t>
        </r>
        <r>
          <rPr>
            <sz val="9"/>
            <color indexed="81"/>
            <rFont val="Segoe UI"/>
            <family val="2"/>
          </rPr>
          <t>: Für die eigene Nachverfolgung im Austauschformat: {"importID": "..."}</t>
        </r>
      </text>
    </comment>
    <comment ref="CL11" authorId="0" shapeId="0" xr:uid="{A9EF5B7B-8DB5-4570-A24C-869BF1582084}">
      <text>
        <r>
          <rPr>
            <b/>
            <sz val="9"/>
            <color indexed="81"/>
            <rFont val="Segoe UI"/>
            <family val="2"/>
          </rPr>
          <t>PLANK, ANDREAS:</t>
        </r>
        <r>
          <rPr>
            <sz val="9"/>
            <color indexed="81"/>
            <rFont val="Segoe UI"/>
            <family val="2"/>
          </rPr>
          <t xml:space="preserve">
KI-Erläuterungen 
Der Darwin Core bietet kein eigenes Feld für Landnutzungs-Codes an. Die Standard-Praxis sieht folgende Wege vor:
dwc:dynamicProperties: Dies ist die sauberste Lösung für das Austauschformat.
  Beispiel: {"landUseCode": "A1"}.
dwc:sampleSizeUnit oder dwc:habitat: Oft wird der Code einfach der Habitatbeschreibung vorangestellt (z. B. „L1.1 Aecker“).</t>
        </r>
      </text>
    </comment>
    <comment ref="CM11" authorId="0" shapeId="0" xr:uid="{57B885BB-75A8-4CC7-84FF-6A9ABBDE51B8}">
      <text>
        <r>
          <rPr>
            <b/>
            <sz val="9"/>
            <color indexed="81"/>
            <rFont val="Segoe UI"/>
            <family val="2"/>
          </rPr>
          <t>PLANK, ANDREAS:</t>
        </r>
        <r>
          <rPr>
            <sz val="9"/>
            <color indexed="81"/>
            <rFont val="Segoe UI"/>
            <family val="2"/>
          </rPr>
          <t xml:space="preserve">
KI-Erläuterungen
</t>
        </r>
        <r>
          <rPr>
            <i/>
            <sz val="9"/>
            <color indexed="81"/>
            <rFont val="Segoe UI"/>
            <family val="2"/>
          </rPr>
          <t>dwc:institutionCode</t>
        </r>
        <r>
          <rPr>
            <sz val="9"/>
            <color indexed="81"/>
            <rFont val="Segoe UI"/>
            <family val="2"/>
          </rPr>
          <t xml:space="preserve">: Dies ist die beste Wahl, wenn die Organisation über ein offizielles Kürzel verfügt (z. B. „BGBM“ für den Botanischen Garten Berlin).
</t>
        </r>
        <r>
          <rPr>
            <i/>
            <sz val="9"/>
            <color indexed="81"/>
            <rFont val="Segoe UI"/>
            <family val="2"/>
          </rPr>
          <t>dwc:recordedBy</t>
        </r>
        <r>
          <rPr>
            <sz val="9"/>
            <color indexed="81"/>
            <rFont val="Segoe UI"/>
            <family val="2"/>
          </rPr>
          <t xml:space="preserve">: Falls die Organisation als Hauptsammler auftritt. Laut Standard kann dieses Feld sowohl Personennamen als auch Institutionen enthalten.
</t>
        </r>
        <r>
          <rPr>
            <i/>
            <sz val="9"/>
            <color indexed="81"/>
            <rFont val="Segoe UI"/>
            <family val="2"/>
          </rPr>
          <t>dwc:ownerInstitutionCode</t>
        </r>
        <r>
          <rPr>
            <sz val="9"/>
            <color indexed="81"/>
            <rFont val="Segoe UI"/>
            <family val="2"/>
          </rPr>
          <t>: Besonders wichtig im Verbund WIPs-De, um festzustellen, welche Regionalstelle (Institution) Eigenthümer der Daten oder der Probe ist.</t>
        </r>
      </text>
    </comment>
    <comment ref="CN11" authorId="0" shapeId="0" xr:uid="{17ED6E81-703D-4578-9A60-2D6D849E26C7}">
      <text>
        <r>
          <rPr>
            <b/>
            <sz val="9"/>
            <color indexed="81"/>
            <rFont val="Segoe UI"/>
            <family val="2"/>
          </rPr>
          <t>PLANK, ANDREAS:</t>
        </r>
        <r>
          <rPr>
            <sz val="9"/>
            <color indexed="81"/>
            <rFont val="Segoe UI"/>
            <family val="2"/>
          </rPr>
          <t xml:space="preserve">
eher dwc:occurrenceStatus=absent</t>
        </r>
      </text>
    </comment>
    <comment ref="CO11" authorId="0" shapeId="0" xr:uid="{6AA6698B-181F-4924-8D4F-85D2058935AB}">
      <text>
        <r>
          <rPr>
            <b/>
            <sz val="9"/>
            <color indexed="81"/>
            <rFont val="Segoe UI"/>
            <family val="2"/>
          </rPr>
          <t>PLANK, ANDREAS:</t>
        </r>
        <r>
          <rPr>
            <sz val="9"/>
            <color indexed="81"/>
            <rFont val="Segoe UI"/>
            <family val="2"/>
          </rPr>
          <t xml:space="preserve">
eher dwc:occurrenceStatus=present</t>
        </r>
      </text>
    </comment>
    <comment ref="CP11" authorId="0" shapeId="0" xr:uid="{B76F3CD9-A672-4BA9-9C86-962077F49C15}">
      <text>
        <r>
          <rPr>
            <b/>
            <sz val="9"/>
            <color indexed="81"/>
            <rFont val="Segoe UI"/>
            <family val="2"/>
          </rPr>
          <t>PLANK, ANDREAS:</t>
        </r>
        <r>
          <rPr>
            <sz val="9"/>
            <color indexed="81"/>
            <rFont val="Segoe UI"/>
            <family val="2"/>
          </rPr>
          <t xml:space="preserve">
Möglich und denkbar wäre: 
• </t>
        </r>
        <r>
          <rPr>
            <i/>
            <sz val="9"/>
            <color indexed="81"/>
            <rFont val="Segoe UI"/>
            <family val="2"/>
          </rPr>
          <t>ac:caption</t>
        </r>
        <r>
          <rPr>
            <sz val="9"/>
            <color indexed="81"/>
            <rFont val="Segoe UI"/>
            <family val="2"/>
          </rPr>
          <t xml:space="preserve"> ~ für Kurzbeschreibungen der tatsächlichen Bildbeschriftung, und 
• </t>
        </r>
        <r>
          <rPr>
            <i/>
            <sz val="9"/>
            <color indexed="81"/>
            <rFont val="Segoe UI"/>
            <family val="2"/>
          </rPr>
          <t>dcterms:description</t>
        </r>
        <r>
          <rPr>
            <sz val="9"/>
            <color indexed="81"/>
            <rFont val="Segoe UI"/>
            <family val="2"/>
          </rPr>
          <t xml:space="preserve"> ~ für Langbeschreibungen, da dieser Fachbegriff wohl eher allgemeingültig angedacht ist.
• </t>
        </r>
        <r>
          <rPr>
            <i/>
            <sz val="9"/>
            <color indexed="81"/>
            <rFont val="Segoe UI"/>
            <family val="2"/>
          </rPr>
          <t>ac:title</t>
        </r>
        <r>
          <rPr>
            <sz val="9"/>
            <color indexed="81"/>
            <rFont val="Segoe UI"/>
            <family val="2"/>
          </rPr>
          <t xml:space="preserve"> ~ für einen Bildtitel o.ä.</t>
        </r>
      </text>
    </comment>
    <comment ref="CQ11" authorId="0" shapeId="0" xr:uid="{39AD8D44-3220-4028-9207-A502E7AB1BAD}">
      <text>
        <r>
          <rPr>
            <b/>
            <sz val="9"/>
            <color indexed="81"/>
            <rFont val="Segoe UI"/>
            <family val="2"/>
          </rPr>
          <t>PLANK, ANDREAS:</t>
        </r>
        <r>
          <rPr>
            <sz val="9"/>
            <color indexed="81"/>
            <rFont val="Segoe UI"/>
            <family val="2"/>
          </rPr>
          <t xml:space="preserve">
Möglich und denkbar wäre: 
• </t>
        </r>
        <r>
          <rPr>
            <i/>
            <sz val="9"/>
            <color indexed="81"/>
            <rFont val="Segoe UI"/>
            <family val="2"/>
          </rPr>
          <t>ac:caption</t>
        </r>
        <r>
          <rPr>
            <sz val="9"/>
            <color indexed="81"/>
            <rFont val="Segoe UI"/>
            <family val="2"/>
          </rPr>
          <t xml:space="preserve"> ~ für Kurzbeschreibungen der tatsächlichen Bildbeschriftung, und 
• </t>
        </r>
        <r>
          <rPr>
            <i/>
            <sz val="9"/>
            <color indexed="81"/>
            <rFont val="Segoe UI"/>
            <family val="2"/>
          </rPr>
          <t>dcterms:description</t>
        </r>
        <r>
          <rPr>
            <sz val="9"/>
            <color indexed="81"/>
            <rFont val="Segoe UI"/>
            <family val="2"/>
          </rPr>
          <t xml:space="preserve"> ~ für Langbeschreibungen, da dieser Fachbegriff wohl eher allgemeingültig angedacht ist.
• </t>
        </r>
        <r>
          <rPr>
            <i/>
            <sz val="9"/>
            <color indexed="81"/>
            <rFont val="Segoe UI"/>
            <family val="2"/>
          </rPr>
          <t>ac:title</t>
        </r>
        <r>
          <rPr>
            <sz val="9"/>
            <color indexed="81"/>
            <rFont val="Segoe UI"/>
            <family val="2"/>
          </rPr>
          <t xml:space="preserve"> ~ für einen Bildtitel o.ä.</t>
        </r>
      </text>
    </comment>
    <comment ref="CR11" authorId="0" shapeId="0" xr:uid="{2E2B74C2-2C1C-43C6-A088-E47E25FD0B53}">
      <text>
        <r>
          <rPr>
            <b/>
            <sz val="9"/>
            <color indexed="81"/>
            <rFont val="Segoe UI"/>
            <family val="2"/>
          </rPr>
          <t>PLANK, ANDREAS:</t>
        </r>
        <r>
          <rPr>
            <sz val="9"/>
            <color indexed="81"/>
            <rFont val="Segoe UI"/>
            <family val="2"/>
          </rPr>
          <t xml:space="preserve">
Möglich und denkbar wäre: 
• </t>
        </r>
        <r>
          <rPr>
            <i/>
            <sz val="9"/>
            <color indexed="81"/>
            <rFont val="Segoe UI"/>
            <family val="2"/>
          </rPr>
          <t>ac:caption</t>
        </r>
        <r>
          <rPr>
            <sz val="9"/>
            <color indexed="81"/>
            <rFont val="Segoe UI"/>
            <family val="2"/>
          </rPr>
          <t xml:space="preserve"> ~ für Kurzbeschreibungen der tatsächlichen Bildbeschriftung, und 
• </t>
        </r>
        <r>
          <rPr>
            <i/>
            <sz val="9"/>
            <color indexed="81"/>
            <rFont val="Segoe UI"/>
            <family val="2"/>
          </rPr>
          <t>dcterms:description</t>
        </r>
        <r>
          <rPr>
            <sz val="9"/>
            <color indexed="81"/>
            <rFont val="Segoe UI"/>
            <family val="2"/>
          </rPr>
          <t xml:space="preserve"> ~ für Langbeschreibungen, da dieser Fachbegriff wohl eher allgemeingültig angedacht ist.
• </t>
        </r>
        <r>
          <rPr>
            <i/>
            <sz val="9"/>
            <color indexed="81"/>
            <rFont val="Segoe UI"/>
            <family val="2"/>
          </rPr>
          <t>ac:title</t>
        </r>
        <r>
          <rPr>
            <sz val="9"/>
            <color indexed="81"/>
            <rFont val="Segoe UI"/>
            <family val="2"/>
          </rPr>
          <t xml:space="preserve"> ~ für einen Bildtitel o.ä.</t>
        </r>
      </text>
    </comment>
    <comment ref="CS11" authorId="0" shapeId="0" xr:uid="{9A241350-2076-4172-8881-72317FFF1BFE}">
      <text>
        <r>
          <rPr>
            <b/>
            <sz val="9"/>
            <color indexed="81"/>
            <rFont val="Segoe UI"/>
            <family val="2"/>
          </rPr>
          <t>PLANK, ANDREAS:</t>
        </r>
        <r>
          <rPr>
            <sz val="9"/>
            <color indexed="81"/>
            <rFont val="Segoe UI"/>
            <family val="2"/>
          </rPr>
          <t xml:space="preserve">
</t>
        </r>
        <r>
          <rPr>
            <i/>
            <sz val="9"/>
            <color indexed="81"/>
            <rFont val="Segoe UI"/>
            <family val="2"/>
          </rPr>
          <t>dwc:associatedMedia</t>
        </r>
        <r>
          <rPr>
            <sz val="9"/>
            <color indexed="81"/>
            <rFont val="Segoe UI"/>
            <family val="2"/>
          </rPr>
          <t xml:space="preserve"> ~ dient wohl als Sammelliste für mehrere Pfandangaben, und ist mit » | « sonderbar.</t>
        </r>
      </text>
    </comment>
    <comment ref="CT11" authorId="0" shapeId="0" xr:uid="{F517186C-E824-46F0-BFCE-D0D8B046BBBC}">
      <text>
        <r>
          <rPr>
            <b/>
            <sz val="9"/>
            <color indexed="81"/>
            <rFont val="Segoe UI"/>
            <family val="2"/>
          </rPr>
          <t>PLANK, ANDREAS:</t>
        </r>
        <r>
          <rPr>
            <sz val="9"/>
            <color indexed="81"/>
            <rFont val="Segoe UI"/>
            <family val="2"/>
          </rPr>
          <t xml:space="preserve">
</t>
        </r>
        <r>
          <rPr>
            <i/>
            <sz val="9"/>
            <color indexed="81"/>
            <rFont val="Segoe UI"/>
            <family val="2"/>
          </rPr>
          <t>dwc:associatedMedia</t>
        </r>
        <r>
          <rPr>
            <sz val="9"/>
            <color indexed="81"/>
            <rFont val="Segoe UI"/>
            <family val="2"/>
          </rPr>
          <t xml:space="preserve"> ~ dient wohl als Sammelliste für mehrere Pfandangaben, und ist mit » | « sonderbar.</t>
        </r>
      </text>
    </comment>
    <comment ref="CG12" authorId="0" shapeId="0" xr:uid="{32DBF928-15E3-4CEC-A299-90F5D297FFEF}">
      <text>
        <r>
          <rPr>
            <b/>
            <sz val="9"/>
            <color indexed="81"/>
            <rFont val="Segoe UI"/>
            <family val="2"/>
          </rPr>
          <t>PLANK, ANDREAS:</t>
        </r>
        <r>
          <rPr>
            <sz val="9"/>
            <color indexed="81"/>
            <rFont val="Segoe UI"/>
            <family val="2"/>
          </rPr>
          <t xml:space="preserve">
or “causes of impairment”?</t>
        </r>
      </text>
    </comment>
    <comment ref="B13" authorId="0" shapeId="0" xr:uid="{A480E790-042B-46A6-A37C-9EFB43C10AE6}">
      <text>
        <r>
          <rPr>
            <b/>
            <sz val="9"/>
            <color indexed="81"/>
            <rFont val="Segoe UI"/>
            <family val="2"/>
          </rPr>
          <t>PLANK, ANDREAS:</t>
        </r>
        <r>
          <rPr>
            <sz val="9"/>
            <color indexed="81"/>
            <rFont val="Segoe UI"/>
            <family val="2"/>
          </rPr>
          <t xml:space="preserve">
Rein verdeutschte Begriffe können zur Besinnung dienen, was ein Feld tatsächlich begrifflich erfaßt, auch für allgemeine Leute verständlich. Es werden sich vielleicht manche am Verdeutschen abfällig stören, doch ist es als Brückenschlag zum Verständnis gedacht ;-) …</t>
        </r>
      </text>
    </comment>
    <comment ref="B14" authorId="0" shapeId="0" xr:uid="{00000000-0006-0000-0100-000004000000}">
      <text>
        <r>
          <rPr>
            <sz val="10"/>
            <rFont val="Arial"/>
            <family val="2"/>
          </rPr>
          <t xml:space="preserve">PLANK, ANDREAS:
</t>
        </r>
        <r>
          <rPr>
            <sz val="9"/>
            <color rgb="FF000000"/>
            <rFont val="Segoe UI"/>
            <family val="2"/>
          </rPr>
          <t xml:space="preserve">Erforderlichkeitsstufen: ERFORDERELICH (muß, soll, unabdingbar, zwingend notwendig, verpflichtend, obligat – sonst Gesamtausfall) — EMPFOHLEN (sollte, empfehlenswert) — WAHLFREI (darf, wählbar, fakultativ) — NICHT EMPFOHLEN (nicht empfehlenswert, sollte nicht) — DARF NICHT, SOLL NICHT (…). (Excelzeile mit bedingter Formatierung </t>
        </r>
        <r>
          <rPr>
            <b/>
            <sz val="9"/>
            <color rgb="FF000000"/>
            <rFont val="Segoe UI"/>
            <family val="2"/>
          </rPr>
          <t>fett</t>
        </r>
        <r>
          <rPr>
            <sz val="9"/>
            <color rgb="FF000000"/>
            <rFont val="Segoe UI"/>
            <family val="2"/>
          </rPr>
          <t xml:space="preserve"> für ERFORDERLICH, EMPFOHLEN = sozusagen „Mindestdaten“)</t>
        </r>
      </text>
    </comment>
    <comment ref="B15" authorId="0" shapeId="0" xr:uid="{F19000C5-4CF0-4F21-9AED-07871A9319B4}">
      <text>
        <r>
          <rPr>
            <b/>
            <sz val="9"/>
            <color indexed="81"/>
            <rFont val="Segoe UI"/>
            <family val="2"/>
          </rPr>
          <t>PLANK, ANDREAS:</t>
        </r>
        <r>
          <rPr>
            <sz val="9"/>
            <color indexed="81"/>
            <rFont val="Segoe UI"/>
            <family val="2"/>
          </rPr>
          <t xml:space="preserve">
ergänzende gewünschte Auswahlstufen für Eingabezellen in dieser Zeile hinzufügen (als Semikolonliste); und nachfolgend ggf. die BEREICH.VERSCHIEBEN-Formel nachtragen für die Excel-Datenüberprüfung ergänzen, damit man eine Eingabeauswahl erhalten kann, die auf diesen Auswahlstufen gründet. Eine Nachänderung der Auswahlstufen hier würde selbtätig und bequem die geänderten Auswahlstufen durchreichen an die benötigten Zellen vermittels der richtig eingesetzten BEREICH.VERSCHIEBEN-Formel innerhalb der Excel-Zellen-Datenüberprüfung.</t>
        </r>
      </text>
    </comment>
    <comment ref="I15" authorId="0" shapeId="0" xr:uid="{A9331FFD-682A-4981-9C3E-17C9A5859CE7}">
      <text>
        <r>
          <rPr>
            <b/>
            <sz val="9"/>
            <color indexed="81"/>
            <rFont val="Segoe UI"/>
            <family val="2"/>
          </rPr>
          <t>PLANK, ANDREAS:</t>
        </r>
        <r>
          <rPr>
            <sz val="9"/>
            <color indexed="81"/>
            <rFont val="Segoe UI"/>
            <family val="2"/>
          </rPr>
          <t xml:space="preserve">
ergänzende Auswahlstufen hier hinzufügen</t>
        </r>
      </text>
    </comment>
    <comment ref="L15" authorId="0" shapeId="0" xr:uid="{EFC57494-B3D9-402D-A392-23FCC3D5E92A}">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Z15" authorId="0" shapeId="0" xr:uid="{16926857-36F6-46BC-8EBE-B4F2DCEE0F3C}">
      <text>
        <r>
          <rPr>
            <b/>
            <sz val="9"/>
            <color indexed="81"/>
            <rFont val="Segoe UI"/>
            <family val="2"/>
          </rPr>
          <t>PLANK, ANDREAS:</t>
        </r>
        <r>
          <rPr>
            <sz val="9"/>
            <color indexed="81"/>
            <rFont val="Segoe UI"/>
            <family val="2"/>
          </rPr>
          <t xml:space="preserve">
ergänzende Auswahlstufen hier hinzufügen</t>
        </r>
      </text>
    </comment>
    <comment ref="AI15" authorId="0" shapeId="0" xr:uid="{57015696-BC96-4972-9AFA-E27F80111576}">
      <text>
        <r>
          <rPr>
            <b/>
            <sz val="9"/>
            <color indexed="81"/>
            <rFont val="Segoe UI"/>
            <family val="2"/>
          </rPr>
          <t>PLANK, ANDREAS:</t>
        </r>
        <r>
          <rPr>
            <sz val="9"/>
            <color indexed="81"/>
            <rFont val="Segoe UI"/>
            <family val="2"/>
          </rPr>
          <t xml:space="preserve">
ergänzende Auswahlstufen hier hinzufügen</t>
        </r>
      </text>
    </comment>
    <comment ref="AO15" authorId="0" shapeId="0" xr:uid="{FC680393-8155-434B-8DBB-43FA50DC4B1F}">
      <text>
        <r>
          <rPr>
            <b/>
            <sz val="9"/>
            <color indexed="81"/>
            <rFont val="Segoe UI"/>
            <family val="2"/>
          </rPr>
          <t>PLANK, ANDREAS:</t>
        </r>
        <r>
          <rPr>
            <sz val="9"/>
            <color indexed="81"/>
            <rFont val="Segoe UI"/>
            <family val="2"/>
          </rPr>
          <t xml:space="preserve">
Frage: Brauchen wir „kein Beleg“ als ausdrücklichen Fall?</t>
        </r>
      </text>
    </comment>
    <comment ref="AR15" authorId="0" shapeId="0" xr:uid="{88EF29A9-4D2F-48A4-8112-8B3B1242E0CB}">
      <text>
        <r>
          <rPr>
            <b/>
            <sz val="9"/>
            <color indexed="81"/>
            <rFont val="Segoe UI"/>
            <family val="2"/>
          </rPr>
          <t>PLANK, ANDREAS:</t>
        </r>
        <r>
          <rPr>
            <sz val="9"/>
            <color indexed="81"/>
            <rFont val="Segoe UI"/>
            <family val="2"/>
          </rPr>
          <t xml:space="preserve">
ergänzende Auswahlstufen hier hinzufügen</t>
        </r>
      </text>
    </comment>
    <comment ref="BC15" authorId="0" shapeId="0" xr:uid="{E8E04016-943C-4104-84B0-FF304239FBF2}">
      <text>
        <r>
          <rPr>
            <b/>
            <sz val="9"/>
            <color indexed="81"/>
            <rFont val="Segoe UI"/>
            <family val="2"/>
          </rPr>
          <t>PLANK, ANDREAS:</t>
        </r>
        <r>
          <rPr>
            <sz val="9"/>
            <color indexed="81"/>
            <rFont val="Segoe UI"/>
            <family val="2"/>
          </rPr>
          <t xml:space="preserve">
ergänzende Auswahlstufen hier hinzufügen</t>
        </r>
      </text>
    </comment>
    <comment ref="BD15" authorId="0" shapeId="0" xr:uid="{A486BFC0-3078-4497-8863-595D7973286C}">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E15" authorId="0" shapeId="0" xr:uid="{3C737853-483F-48B6-ABDB-2FFC5342D2C9}">
      <text>
        <r>
          <rPr>
            <b/>
            <sz val="9"/>
            <color indexed="81"/>
            <rFont val="Segoe UI"/>
            <family val="2"/>
          </rPr>
          <t>PLANK, ANDREAS:</t>
        </r>
        <r>
          <rPr>
            <sz val="9"/>
            <color indexed="81"/>
            <rFont val="Segoe UI"/>
            <family val="2"/>
          </rPr>
          <t xml:space="preserve">
ergänzende Auswahlstufen hier hinzufügen</t>
        </r>
      </text>
    </comment>
    <comment ref="BF15" authorId="0" shapeId="0" xr:uid="{D64F4485-BA1F-4E50-8CE9-7EA3B208C6C5}">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G15" authorId="0" shapeId="0" xr:uid="{1F5E9C81-2496-4183-945F-66564EC73507}">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H15" authorId="0" shapeId="0" xr:uid="{775A62B1-97CA-4EF2-9499-A29CDFB71561}">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J15" authorId="0" shapeId="0" xr:uid="{41C99BD4-D2AB-474F-95FC-8A52C9A9C785}">
      <text>
        <r>
          <rPr>
            <b/>
            <sz val="9"/>
            <color indexed="81"/>
            <rFont val="Segoe UI"/>
            <family val="2"/>
          </rPr>
          <t>PLANK, ANDREAS:</t>
        </r>
        <r>
          <rPr>
            <sz val="9"/>
            <color indexed="81"/>
            <rFont val="Segoe UI"/>
            <family val="2"/>
          </rPr>
          <t xml:space="preserve">
ergänzende Auswahlstufen hier hinzufügen</t>
        </r>
      </text>
    </comment>
    <comment ref="BK15" authorId="0" shapeId="0" xr:uid="{3ABC4C28-D8BF-4DFD-8A02-D16261A3AD00}">
      <text>
        <r>
          <rPr>
            <b/>
            <sz val="9"/>
            <color indexed="81"/>
            <rFont val="Segoe UI"/>
            <family val="2"/>
          </rPr>
          <t>PLANK, ANDREAS:</t>
        </r>
        <r>
          <rPr>
            <sz val="9"/>
            <color indexed="81"/>
            <rFont val="Segoe UI"/>
            <family val="2"/>
          </rPr>
          <t xml:space="preserve">
ergänzende Auswahlstufen hier hinzufügen</t>
        </r>
      </text>
    </comment>
    <comment ref="BL15" authorId="0" shapeId="0" xr:uid="{A7A71903-811A-41B8-8AF0-2DC984B1EBDA}">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O15" authorId="0" shapeId="0" xr:uid="{69296605-9E8B-43F5-9D12-761F4FD0E0E5}">
      <text>
        <r>
          <rPr>
            <b/>
            <sz val="9"/>
            <color indexed="81"/>
            <rFont val="Segoe UI"/>
            <family val="2"/>
          </rPr>
          <t>PLANK, ANDREAS:</t>
        </r>
        <r>
          <rPr>
            <sz val="9"/>
            <color indexed="81"/>
            <rFont val="Segoe UI"/>
            <family val="2"/>
          </rPr>
          <t xml:space="preserve">
ergänzende Auswahlstufen hier hinzufügen</t>
        </r>
      </text>
    </comment>
    <comment ref="BP15" authorId="0" shapeId="0" xr:uid="{96A989C6-741C-4CFB-A712-2D196C1F20EB}">
      <text>
        <r>
          <rPr>
            <b/>
            <sz val="9"/>
            <color indexed="81"/>
            <rFont val="Segoe UI"/>
            <family val="2"/>
          </rPr>
          <t>PLANK, ANDREAS:</t>
        </r>
        <r>
          <rPr>
            <sz val="9"/>
            <color indexed="81"/>
            <rFont val="Segoe UI"/>
            <family val="2"/>
          </rPr>
          <t xml:space="preserve">
ergänzende Auswahlstufen hier hinzufügen</t>
        </r>
      </text>
    </comment>
    <comment ref="BQ15" authorId="0" shapeId="0" xr:uid="{BD505C23-33E2-4A14-8E9F-ADE50535C6EE}">
      <text>
        <r>
          <rPr>
            <b/>
            <sz val="9"/>
            <color indexed="81"/>
            <rFont val="Segoe UI"/>
            <family val="2"/>
          </rPr>
          <t>PLANK, ANDREAS:</t>
        </r>
        <r>
          <rPr>
            <sz val="9"/>
            <color indexed="81"/>
            <rFont val="Segoe UI"/>
            <family val="2"/>
          </rPr>
          <t xml:space="preserve">
ergänzende Auswahlstufen hier hinzufügen</t>
        </r>
      </text>
    </comment>
    <comment ref="BR15" authorId="0" shapeId="0" xr:uid="{0379113F-7CB4-4FDA-BD98-D139225F3201}">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V15" authorId="0" shapeId="0" xr:uid="{5C713FEB-B130-4B8F-915C-6A393AFD9A39}">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W15" authorId="0" shapeId="0" xr:uid="{26B9ABE1-DC02-484A-80EA-D6F3CA7EB0FE}">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X15" authorId="0" shapeId="0" xr:uid="{457F9025-3CE1-46EF-9333-31AFB9D0EC92}">
      <text>
        <r>
          <rPr>
            <b/>
            <sz val="9"/>
            <color indexed="81"/>
            <rFont val="Segoe UI"/>
            <family val="2"/>
          </rPr>
          <t>PLANK, ANDREAS:</t>
        </r>
        <r>
          <rPr>
            <sz val="9"/>
            <color indexed="81"/>
            <rFont val="Segoe UI"/>
            <family val="2"/>
          </rPr>
          <t xml:space="preserve">
ergänzende Auswahlstufen hier hinzufügen</t>
        </r>
      </text>
    </comment>
    <comment ref="CC15" authorId="0" shapeId="0" xr:uid="{DA6AB9BB-9919-4D92-8E7A-A2A8F01AD396}">
      <text>
        <r>
          <rPr>
            <b/>
            <sz val="9"/>
            <color indexed="81"/>
            <rFont val="Segoe UI"/>
            <family val="2"/>
          </rPr>
          <t>PLANK, ANDREAS:</t>
        </r>
        <r>
          <rPr>
            <sz val="9"/>
            <color indexed="81"/>
            <rFont val="Segoe UI"/>
            <family val="2"/>
          </rPr>
          <t xml:space="preserve">
ergänzende Auswahlstufen hier hinzufügen</t>
        </r>
      </text>
    </comment>
    <comment ref="CE15" authorId="0" shapeId="0" xr:uid="{45F81015-6A8D-4326-8F3E-EED9354463B5}">
      <text>
        <r>
          <rPr>
            <b/>
            <sz val="9"/>
            <color indexed="81"/>
            <rFont val="Segoe UI"/>
            <family val="2"/>
          </rPr>
          <t>PLANK, ANDREAS:</t>
        </r>
        <r>
          <rPr>
            <sz val="9"/>
            <color indexed="81"/>
            <rFont val="Segoe UI"/>
            <family val="2"/>
          </rPr>
          <t xml:space="preserve">
ergänzende Auswahlstufen hier hinzufügen</t>
        </r>
      </text>
    </comment>
    <comment ref="CG15" authorId="0" shapeId="0" xr:uid="{15F9CE65-753E-4051-91F4-B2AE0511B436}">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CI15" authorId="0" shapeId="0" xr:uid="{EC2BA32A-C528-40F9-B8BC-4222674CEA58}">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CU15" authorId="0" shapeId="0" xr:uid="{9F176497-99D1-4810-9DED-AA1C08137710}">
      <text>
        <r>
          <rPr>
            <b/>
            <sz val="9"/>
            <color indexed="81"/>
            <rFont val="Segoe UI"/>
            <family val="2"/>
          </rPr>
          <t>PLANK, ANDREAS:</t>
        </r>
        <r>
          <rPr>
            <sz val="9"/>
            <color indexed="81"/>
            <rFont val="Segoe UI"/>
            <family val="2"/>
          </rPr>
          <t xml:space="preserve">
ergänzbare (alte) Auswahlstufen hier nutzen oder darunter die neu bedachten Auswahlstufen, jenachdem, welche Liste man anwenden möchte</t>
        </r>
      </text>
    </comment>
    <comment ref="B16" authorId="0" shapeId="0" xr:uid="{2840A19F-363C-49B7-BFC6-BB5490130D92}">
      <text>
        <r>
          <rPr>
            <b/>
            <sz val="9"/>
            <color indexed="81"/>
            <rFont val="Segoe UI"/>
            <family val="2"/>
          </rPr>
          <t>PLANK, ANDREAS:</t>
        </r>
        <r>
          <rPr>
            <sz val="9"/>
            <color indexed="81"/>
            <rFont val="Segoe UI"/>
            <family val="2"/>
          </rPr>
          <t xml:space="preserve">
Neu durchdachte Auswahlfälle, fachsprachlicher Begriffe, hoffentlich reiflicher überlegt ;-)</t>
        </r>
      </text>
    </comment>
    <comment ref="L16" authorId="0" shapeId="0" xr:uid="{F3594A5D-F73C-4038-BA6D-07E04C8907F7}">
      <text>
        <r>
          <rPr>
            <b/>
            <sz val="9"/>
            <color indexed="81"/>
            <rFont val="Segoe UI"/>
            <family val="2"/>
          </rPr>
          <t>PLANK, ANDREAS:</t>
        </r>
        <r>
          <rPr>
            <sz val="9"/>
            <color indexed="81"/>
            <rFont val="Segoe UI"/>
            <family val="2"/>
          </rPr>
          <t xml:space="preserve">
„Bestimmungssicherheit“ sollte „Bestimmungsgewißheit“ heißen, denn es ist ein WISSEN: Wir können </t>
        </r>
        <r>
          <rPr>
            <i/>
            <sz val="9"/>
            <color indexed="81"/>
            <rFont val="Segoe UI"/>
            <family val="2"/>
          </rPr>
          <t>WISSEN,</t>
        </r>
        <r>
          <rPr>
            <sz val="9"/>
            <color indexed="81"/>
            <rFont val="Segoe UI"/>
            <family val="2"/>
          </rPr>
          <t xml:space="preserve">wenn eine Bestimmung richtig ist oder wir </t>
        </r>
        <r>
          <rPr>
            <i/>
            <sz val="9"/>
            <color indexed="81"/>
            <rFont val="Segoe UI"/>
            <family val="2"/>
          </rPr>
          <t>WISSEN</t>
        </r>
        <r>
          <rPr>
            <sz val="9"/>
            <color indexed="81"/>
            <rFont val="Segoe UI"/>
            <family val="2"/>
          </rPr>
          <t xml:space="preserve"> es eben (noch) nicht (aus verschiedenen Gründen…) – nicht wahr … ;-) – daher befürworte ich </t>
        </r>
        <r>
          <rPr>
            <i/>
            <sz val="9"/>
            <color indexed="81"/>
            <rFont val="Segoe UI"/>
            <family val="2"/>
          </rPr>
          <t>gewiß/ungewiß</t>
        </r>
        <r>
          <rPr>
            <sz val="9"/>
            <color indexed="81"/>
            <rFont val="Segoe UI"/>
            <family val="2"/>
          </rPr>
          <t xml:space="preserve"> gegenüber </t>
        </r>
        <r>
          <rPr>
            <i/>
            <sz val="9"/>
            <color indexed="81"/>
            <rFont val="Segoe UI"/>
            <family val="2"/>
          </rPr>
          <t>sicher/unsicher</t>
        </r>
        <r>
          <rPr>
            <sz val="9"/>
            <color indexed="81"/>
            <rFont val="Segoe UI"/>
            <family val="2"/>
          </rPr>
          <t xml:space="preserve"> (=lat. </t>
        </r>
        <r>
          <rPr>
            <i/>
            <sz val="9"/>
            <color indexed="81"/>
            <rFont val="Segoe UI"/>
            <family val="2"/>
          </rPr>
          <t>securus</t>
        </r>
        <r>
          <rPr>
            <sz val="9"/>
            <color indexed="81"/>
            <rFont val="Segoe UI"/>
            <family val="2"/>
          </rPr>
          <t>)</t>
        </r>
      </text>
    </comment>
    <comment ref="AO16" authorId="0" shapeId="0" xr:uid="{26C06DE2-7A97-4671-8B66-26C69F09934E}">
      <text>
        <r>
          <rPr>
            <b/>
            <sz val="9"/>
            <color indexed="81"/>
            <rFont val="Segoe UI"/>
            <family val="2"/>
          </rPr>
          <t>PLANK, ANDREAS:</t>
        </r>
        <r>
          <rPr>
            <sz val="9"/>
            <color indexed="81"/>
            <rFont val="Segoe UI"/>
            <family val="2"/>
          </rPr>
          <t xml:space="preserve">
(noch im Fluß reiflicher Ergänzungen) ergänzende Auswahlstufen hier hinzufügen – mit den Auswahlstufen wollen wir das verknüpfte Forschungsobjekt beschreiben, nicht die Sammlung in der es liegt.</t>
        </r>
      </text>
    </comment>
    <comment ref="AZ16" authorId="0" shapeId="0" xr:uid="{ADDC6AEF-6F90-436A-966F-A8952F33FBDF}">
      <text>
        <r>
          <rPr>
            <b/>
            <sz val="9"/>
            <color indexed="81"/>
            <rFont val="Segoe UI"/>
            <family val="2"/>
          </rPr>
          <t>PLANK, ANDREAS:</t>
        </r>
        <r>
          <rPr>
            <sz val="9"/>
            <color indexed="81"/>
            <rFont val="Segoe UI"/>
            <family val="2"/>
          </rPr>
          <t xml:space="preserve">
Dies ist der Rote Liste „Kurz-Code erklärt“ – weitere Übersetzungswerte finden sich im Blatt „Datenwertübersetzung“, d.h. diese Vorwahlliste kann Eingabevorgaben definieren und dann können passende Übersetzungswerte aus Blatt „Datenwertübersetzung“ vermittels dortiger LET(…)-Formel in einer parallelen Partnerspalte (neben der Eingabedatenspalte) selbtätig umübersetzt werden in zusätzlich gewünschte Übersetzungen, z.B. von </t>
        </r>
        <r>
          <rPr>
            <i/>
            <sz val="9"/>
            <color indexed="81"/>
            <rFont val="Segoe UI"/>
            <family val="2"/>
          </rPr>
          <t>Kurz-Code erklärt</t>
        </r>
        <r>
          <rPr>
            <sz val="9"/>
            <color indexed="81"/>
            <rFont val="Segoe UI"/>
            <family val="2"/>
          </rPr>
          <t xml:space="preserve"> → in → </t>
        </r>
        <r>
          <rPr>
            <i/>
            <sz val="9"/>
            <color indexed="81"/>
            <rFont val="Segoe UI"/>
            <family val="2"/>
          </rPr>
          <t>Kurz-Code</t>
        </r>
        <r>
          <rPr>
            <sz val="9"/>
            <color indexed="81"/>
            <rFont val="Segoe UI"/>
            <family val="2"/>
          </rPr>
          <t xml:space="preserve">, oder von </t>
        </r>
        <r>
          <rPr>
            <i/>
            <sz val="9"/>
            <color indexed="81"/>
            <rFont val="Segoe UI"/>
            <family val="2"/>
          </rPr>
          <t>Kurz-Code erklärt</t>
        </r>
        <r>
          <rPr>
            <sz val="9"/>
            <color indexed="81"/>
            <rFont val="Segoe UI"/>
            <family val="2"/>
          </rPr>
          <t xml:space="preserve"> → in → </t>
        </r>
        <r>
          <rPr>
            <i/>
            <sz val="9"/>
            <color indexed="81"/>
            <rFont val="Segoe UI"/>
            <family val="2"/>
          </rPr>
          <t>englisch</t>
        </r>
        <r>
          <rPr>
            <sz val="9"/>
            <color indexed="81"/>
            <rFont val="Segoe UI"/>
            <family val="2"/>
          </rPr>
          <t xml:space="preserve"> u.ä..</t>
        </r>
      </text>
    </comment>
    <comment ref="BD16" authorId="0" shapeId="0" xr:uid="{F9B05FD9-8980-4098-809F-07BA32527941}">
      <text>
        <r>
          <rPr>
            <b/>
            <sz val="9"/>
            <color indexed="81"/>
            <rFont val="Segoe UI"/>
            <family val="2"/>
          </rPr>
          <t>PLANK, ANDREAS:</t>
        </r>
        <r>
          <rPr>
            <sz val="9"/>
            <color indexed="81"/>
            <rFont val="Segoe UI"/>
            <family val="2"/>
          </rPr>
          <t xml:space="preserve">
bevorzugte neu bedachte Auswahlstufen verwendbar</t>
        </r>
      </text>
    </comment>
    <comment ref="BF16" authorId="0" shapeId="0" xr:uid="{B0D6C2A2-1CEB-4BDF-92D2-83F7246A3487}">
      <text>
        <r>
          <rPr>
            <b/>
            <sz val="9"/>
            <color indexed="81"/>
            <rFont val="Segoe UI"/>
            <family val="2"/>
          </rPr>
          <t>PLANK, ANDREAS:</t>
        </r>
        <r>
          <rPr>
            <sz val="9"/>
            <color indexed="81"/>
            <rFont val="Segoe UI"/>
            <family val="2"/>
          </rPr>
          <t xml:space="preserve">
bevorzugte neu bedachte Auswahlstufen verwendbar</t>
        </r>
      </text>
    </comment>
    <comment ref="BG16" authorId="0" shapeId="0" xr:uid="{55A6D1E6-4D05-436B-830A-ED4B22F90238}">
      <text>
        <r>
          <rPr>
            <b/>
            <sz val="9"/>
            <color indexed="81"/>
            <rFont val="Segoe UI"/>
            <family val="2"/>
          </rPr>
          <t>PLANK, ANDREAS:</t>
        </r>
        <r>
          <rPr>
            <sz val="9"/>
            <color indexed="81"/>
            <rFont val="Segoe UI"/>
            <family val="2"/>
          </rPr>
          <t xml:space="preserve">
bevorzugte neu bedachte Auswahlstufen verwendbar</t>
        </r>
      </text>
    </comment>
    <comment ref="BH16" authorId="0" shapeId="0" xr:uid="{BA8CB0D0-B22F-4822-939F-AE4647801B08}">
      <text>
        <r>
          <rPr>
            <b/>
            <sz val="9"/>
            <color indexed="81"/>
            <rFont val="Segoe UI"/>
            <family val="2"/>
          </rPr>
          <t>PLANK, ANDREAS:</t>
        </r>
        <r>
          <rPr>
            <sz val="9"/>
            <color indexed="81"/>
            <rFont val="Segoe UI"/>
            <family val="2"/>
          </rPr>
          <t xml:space="preserve">
bevorzugte neu bedachte Auswahlstufen verwendbar</t>
        </r>
      </text>
    </comment>
    <comment ref="BR16" authorId="0" shapeId="0" xr:uid="{0D82F1BE-DD5F-4D41-ACCA-CE0078F5CB62}">
      <text>
        <r>
          <rPr>
            <b/>
            <sz val="9"/>
            <color indexed="81"/>
            <rFont val="Segoe UI"/>
            <family val="2"/>
          </rPr>
          <t>PLANK, ANDREAS:</t>
        </r>
        <r>
          <rPr>
            <sz val="9"/>
            <color indexed="81"/>
            <rFont val="Segoe UI"/>
            <family val="2"/>
          </rPr>
          <t xml:space="preserve">
ergänzte Sand…-Typen</t>
        </r>
      </text>
    </comment>
    <comment ref="BV16" authorId="0" shapeId="0" xr:uid="{9D0F981E-AF96-4C93-83D7-1238D55B2B49}">
      <text>
        <r>
          <rPr>
            <b/>
            <sz val="9"/>
            <color indexed="81"/>
            <rFont val="Segoe UI"/>
            <family val="2"/>
          </rPr>
          <t>PLANK, ANDREAS:</t>
        </r>
        <r>
          <rPr>
            <sz val="9"/>
            <color indexed="81"/>
            <rFont val="Segoe UI"/>
            <family val="2"/>
          </rPr>
          <t xml:space="preserve">
bevorzugte neu bedachte Auswahlstufen verwendbar</t>
        </r>
      </text>
    </comment>
    <comment ref="BW16" authorId="0" shapeId="0" xr:uid="{4A34E275-6453-412B-8257-D82D6D36B87B}">
      <text>
        <r>
          <rPr>
            <b/>
            <sz val="9"/>
            <color indexed="81"/>
            <rFont val="Segoe UI"/>
            <family val="2"/>
          </rPr>
          <t>PLANK, ANDREAS:</t>
        </r>
        <r>
          <rPr>
            <sz val="9"/>
            <color indexed="81"/>
            <rFont val="Segoe UI"/>
            <family val="2"/>
          </rPr>
          <t xml:space="preserve">
bevorzugte neu bedachte Auswahlstufen verwendbar</t>
        </r>
      </text>
    </comment>
    <comment ref="CI16" authorId="0" shapeId="0" xr:uid="{719421F5-321B-4F06-AB5C-04EB51B6C908}">
      <text>
        <r>
          <rPr>
            <b/>
            <sz val="9"/>
            <color indexed="81"/>
            <rFont val="Segoe UI"/>
            <family val="2"/>
          </rPr>
          <t>PLANK, ANDREAS:</t>
        </r>
        <r>
          <rPr>
            <sz val="9"/>
            <color indexed="81"/>
            <rFont val="Segoe UI"/>
            <family val="2"/>
          </rPr>
          <t xml:space="preserve">
bevorzugte neu bedachte Auswahlstufen verwendbar</t>
        </r>
      </text>
    </comment>
    <comment ref="CU16" authorId="0" shapeId="0" xr:uid="{23B06CA1-C6BF-465C-8B2A-D2F5B21CC0B0}">
      <text>
        <r>
          <rPr>
            <b/>
            <sz val="9"/>
            <color indexed="81"/>
            <rFont val="Segoe UI"/>
            <family val="2"/>
          </rPr>
          <t>PLANK, ANDREAS:</t>
        </r>
        <r>
          <rPr>
            <sz val="9"/>
            <color indexed="81"/>
            <rFont val="Segoe UI"/>
            <family val="2"/>
          </rPr>
          <t xml:space="preserve">
Auswahlstufen mehr erläutert, weniger Abk. ;-)</t>
        </r>
      </text>
    </comment>
    <comment ref="B18" authorId="0" shapeId="0" xr:uid="{7EE2CAEC-FB53-454A-926F-5BE41565D30B}">
      <text>
        <r>
          <rPr>
            <b/>
            <sz val="9"/>
            <color indexed="81"/>
            <rFont val="Segoe UI"/>
            <family val="2"/>
          </rPr>
          <t>PLANK, ANDREAS:</t>
        </r>
        <r>
          <rPr>
            <sz val="9"/>
            <color indexed="81"/>
            <rFont val="Segoe UI"/>
            <family val="2"/>
          </rPr>
          <t xml:space="preserve">
Die FORMEL LET() versucht die funktionalen Zusammenhänge besser zu beschreiben. </t>
        </r>
        <r>
          <rPr>
            <b/>
            <sz val="9"/>
            <color indexed="81"/>
            <rFont val="Segoe UI"/>
            <family val="2"/>
          </rPr>
          <t>Verwendung:</t>
        </r>
        <r>
          <rPr>
            <sz val="9"/>
            <color indexed="81"/>
            <rFont val="Segoe UI"/>
            <family val="2"/>
          </rPr>
          <t xml:space="preserve"> Die kopierte FORMEL LET() irgendwo </t>
        </r>
        <r>
          <rPr>
            <i/>
            <sz val="9"/>
            <color indexed="81"/>
            <rFont val="Segoe UI"/>
            <family val="2"/>
          </rPr>
          <t>textlich</t>
        </r>
        <r>
          <rPr>
            <sz val="9"/>
            <color indexed="81"/>
            <rFont val="Segoe UI"/>
            <family val="2"/>
          </rPr>
          <t xml:space="preserve"> zwischenhalber einfügen, um die Formel zu erhalten, die die eigentliche Spaltenübersetzung heraussucht  – oder für Fortgeschrittene: (1) Zelle kopieren, (2) in gewünschten Spaltenkopf einfügen, (3) </t>
        </r>
        <r>
          <rPr>
            <i/>
            <sz val="9"/>
            <color indexed="81"/>
            <rFont val="Segoe UI"/>
            <family val="2"/>
          </rPr>
          <t>Strg</t>
        </r>
        <r>
          <rPr>
            <sz val="9"/>
            <color indexed="81"/>
            <rFont val="Segoe UI"/>
            <family val="2"/>
          </rPr>
          <t xml:space="preserve"> (=Einfügeauswahl angeben), (4) </t>
        </r>
        <r>
          <rPr>
            <i/>
            <sz val="9"/>
            <color indexed="81"/>
            <rFont val="Segoe UI"/>
            <family val="2"/>
          </rPr>
          <t>„Werte“</t>
        </r>
        <r>
          <rPr>
            <sz val="9"/>
            <color indexed="81"/>
            <rFont val="Segoe UI"/>
            <family val="2"/>
          </rPr>
          <t xml:space="preserve">, (5) </t>
        </r>
        <r>
          <rPr>
            <i/>
            <sz val="9"/>
            <color indexed="81"/>
            <rFont val="Segoe UI"/>
            <family val="2"/>
          </rPr>
          <t>F2</t>
        </r>
        <r>
          <rPr>
            <sz val="9"/>
            <color indexed="81"/>
            <rFont val="Segoe UI"/>
            <family val="2"/>
          </rPr>
          <t xml:space="preserve"> Zelle bearbeiten (6) Textformatzeichen am Zellenanfang (') löschen, dann ändert es von Textformat nach Standard und die Formel wird nun erst wirksam errechnet</t>
        </r>
      </text>
    </comment>
    <comment ref="B25" authorId="0" shapeId="0" xr:uid="{06C2A5B1-B73C-4420-BCC1-28D20C8B0552}">
      <text>
        <r>
          <rPr>
            <b/>
            <sz val="9"/>
            <color indexed="81"/>
            <rFont val="Segoe UI"/>
            <family val="2"/>
          </rPr>
          <t>PLANK, ANDREAS:</t>
        </r>
        <r>
          <rPr>
            <sz val="9"/>
            <color indexed="81"/>
            <rFont val="Segoe UI"/>
            <family val="2"/>
          </rPr>
          <t xml:space="preserve">
Diese Formel zur Datenüberprüfung in Excel sollte aus obiger Zeile „Auswahlstufen“ erzeugbar sein, so daß neue Auswahlstufen nur im oberen Übersetzungsbereich gepflegt werden müssen und diese dann immer selbtätig (formelmäßig) richtig ergänzt werden in der Formel, die in der Excel-Datenüberprüfung eingestellt ist. Derzeit sind längstens 500 mögliche Auswahlwerte formelhalber bedacht.</t>
        </r>
      </text>
    </comment>
    <comment ref="I25" authorId="0" shapeId="0" xr:uid="{D432F48F-9106-40AE-8316-7045ADDEA11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L25" authorId="0" shapeId="0" xr:uid="{A39B1EB8-183F-443B-9A00-57EAD6F7363D}">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Z25" authorId="0" shapeId="0" xr:uid="{5CFBE93B-4897-4553-8B8B-0EA206DDC8E4}">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H25" authorId="0" shapeId="0" xr:uid="{8233E9B3-61DE-46B7-BD16-0A38B91DF42D}">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I25" authorId="0" shapeId="0" xr:uid="{805D4D05-8544-4B80-8E91-AB07736D37F0}">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O25" authorId="0" shapeId="0" xr:uid="{3DEF9984-E1D9-48DA-9F1B-0F701366A8AF}">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R25" authorId="0" shapeId="0" xr:uid="{64BE261E-A69D-4172-B1AA-D928AB151025}">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AZ25" authorId="0" shapeId="0" xr:uid="{CA1AB55E-9E73-41EB-8268-3A625C3219B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C25" authorId="0" shapeId="0" xr:uid="{9E98CCC1-A451-4AEE-8F11-877E72F3B5C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D25" authorId="0" shapeId="0" xr:uid="{507FE70C-D689-4DC9-A364-8DAF83F175B4}">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E25" authorId="0" shapeId="0" xr:uid="{C452A7C5-305A-473C-B804-B13164B042E8}">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F25" authorId="0" shapeId="0" xr:uid="{875A1A68-07AA-4828-88BF-22989950155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G25" authorId="0" shapeId="0" xr:uid="{EBD36502-FAC3-4E56-9A27-0CC60AEEDACE}">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H25" authorId="0" shapeId="0" xr:uid="{A116D826-9E9D-4702-9C93-6E8E9860D29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J25" authorId="0" shapeId="0" xr:uid="{6A60B4FF-C333-47C4-841E-5669A7EDDD63}">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K25" authorId="0" shapeId="0" xr:uid="{FBE4A6A2-E0BB-4772-9F26-A4AB1655D2B0}">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L25" authorId="0" shapeId="0" xr:uid="{5880BD21-CD2E-4176-968C-E9FB21ED419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N25" authorId="0" shapeId="0" xr:uid="{2F78CFA2-B338-4554-8952-0623561888E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O25" authorId="0" shapeId="0" xr:uid="{E9302583-81DC-4BF0-B3C0-84806BD2DF59}">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P25" authorId="0" shapeId="0" xr:uid="{20471E43-D69F-4AB9-9816-3D5D40248D5D}">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Q25" authorId="0" shapeId="0" xr:uid="{57FD29C7-971C-4599-84F4-B6AD3865F9BA}">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R25" authorId="0" shapeId="0" xr:uid="{F423E331-4B44-440F-8823-E6A82F1970F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V25" authorId="0" shapeId="0" xr:uid="{EF9263A8-42A3-496E-B7E3-568806C35A00}">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W25" authorId="0" shapeId="0" xr:uid="{C340B8FD-3C61-4604-BEE5-66037BE2D2F3}">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BX25" authorId="0" shapeId="0" xr:uid="{81DE5B7F-2E99-42AA-8B27-5C445BB3CBD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C25" authorId="0" shapeId="0" xr:uid="{306F98F0-5100-443E-B0FD-9A7E15B2D5C7}">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E25" authorId="0" shapeId="0" xr:uid="{060B3A86-E072-44BC-9665-9863D648EF52}">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G25" authorId="0" shapeId="0" xr:uid="{F8E221EF-91F1-41EF-8FE0-3D4A2223E5EE}">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I25" authorId="0" shapeId="0" xr:uid="{7819455A-7F2B-4A99-A000-9269870305DF}">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M25" authorId="0" shapeId="0" xr:uid="{F47D919F-5556-46D1-909B-72F6012203BE}">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N25" authorId="0" shapeId="0" xr:uid="{2DB720C9-396D-4CC1-AC02-EE0A0E1B8EDF}">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O25" authorId="0" shapeId="0" xr:uid="{746D3287-BABA-407F-B4CF-641F3EA2E276}">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CU25" authorId="0" shapeId="0" xr:uid="{87BC6CFF-5BEB-4A20-B2C1-0B82FB257046}">
      <text>
        <r>
          <rPr>
            <b/>
            <sz val="9"/>
            <color indexed="81"/>
            <rFont val="Segoe UI"/>
            <family val="2"/>
          </rPr>
          <t>PLANK, ANDREAS:</t>
        </r>
        <r>
          <rPr>
            <sz val="9"/>
            <color indexed="81"/>
            <rFont val="Segoe UI"/>
            <family val="2"/>
          </rPr>
          <t xml:space="preserve">
Für bequeme Auswahlwerte in Datenzellen der Sammlungsdaten diese Bezugsformel verwenden. Menübereich _| Daten |_ → Datenüberprüfung: Tab _|Einstellungen|_ → Zulassen: Liste → Quelle: FORMEL-EINSETZEN, und Tab _|Fehlermeldung|_ ausschalten: [ ] Fehlermeldung anzeigen…</t>
        </r>
      </text>
    </comment>
    <comment ref="I26" authorId="0" shapeId="0" xr:uid="{F0F7190D-4A94-4237-8D37-B11968488484}">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L26" authorId="0" shapeId="0" xr:uid="{DA186F50-D35E-409E-AE58-462B269C5A29}">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Z26" authorId="0" shapeId="0" xr:uid="{D3C17888-DCA7-4D74-AC36-674136E130C9}">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H26" authorId="0" shapeId="0" xr:uid="{A582E930-034B-48D3-A564-1A781E9AB77F}">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I26" authorId="0" shapeId="0" xr:uid="{6AE81A3C-4C28-4D5C-A890-A1F6680ACA8E}">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O26" authorId="0" shapeId="0" xr:uid="{4E11EC54-F44A-40DF-8B13-CC9A1C2CAA4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R26" authorId="0" shapeId="0" xr:uid="{CFD5315D-01F1-4960-BB27-C187C2BE732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Z26" authorId="0" shapeId="0" xr:uid="{74A76365-68BC-4349-A992-5577519A506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A26" authorId="0" shapeId="0" xr:uid="{4DDC2F4E-68D0-4FBC-AC66-4017A0CB983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C26" authorId="0" shapeId="0" xr:uid="{6737625E-4C7B-41A4-87ED-4C3D9AE21F6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D26" authorId="0" shapeId="0" xr:uid="{EACE7AEA-814E-4D26-AE3D-A3CD36E2B5DF}">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E26" authorId="0" shapeId="0" xr:uid="{B33DFBF7-AF7B-4F40-A9C7-02817E9426B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F26" authorId="0" shapeId="0" xr:uid="{50BD4740-5986-49BC-AFCD-3A94E17C81A7}">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G26" authorId="0" shapeId="0" xr:uid="{7CDD2841-3B20-4008-974B-4DD90770F59F}">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H26" authorId="0" shapeId="0" xr:uid="{F1DF384F-68E1-4A25-B8F9-A9D17677CBF0}">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J26" authorId="0" shapeId="0" xr:uid="{7CB6ED76-6019-45C0-A189-D10B947569D5}">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K26" authorId="0" shapeId="0" xr:uid="{60EC3AEC-C20E-4D49-80A4-0F106D15FE5E}">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L26" authorId="0" shapeId="0" xr:uid="{E2D2641B-7FDB-4848-9071-8F930532947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N26" authorId="0" shapeId="0" xr:uid="{E2A096FA-75F2-4CC0-89D5-E4B7A0E1409B}">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O26" authorId="0" shapeId="0" xr:uid="{2FA1FF71-4C15-48F9-BAFE-EF546406253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P26" authorId="0" shapeId="0" xr:uid="{A6CDAB7A-15B7-48C8-858E-BAF87FEE89E2}">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Q26" authorId="0" shapeId="0" xr:uid="{1CAB6F34-1F7F-4F45-939B-8F31E71A27F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R26" authorId="0" shapeId="0" xr:uid="{8D2F9489-A201-469D-9584-DB669DD2E8C5}">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V26" authorId="0" shapeId="0" xr:uid="{98A82638-6415-4365-8C4D-4E006D15E371}">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W26" authorId="0" shapeId="0" xr:uid="{BFFD44DA-7B8E-493F-A0E0-DF7F6FB14488}">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BX26" authorId="0" shapeId="0" xr:uid="{5E15DBC3-5D1D-4C77-A106-2CAC8BDA9859}">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C26" authorId="0" shapeId="0" xr:uid="{E171373A-E23D-4B72-86B9-773FCB76C2BC}">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E26" authorId="0" shapeId="0" xr:uid="{C4CE07BD-9763-46BA-918F-B43AB02F8EA7}">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G26" authorId="0" shapeId="0" xr:uid="{7BE2AC39-7312-424E-86B8-18F99FC2585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I26" authorId="0" shapeId="0" xr:uid="{E6B9EBE0-8428-4F7B-BAB1-59CC6D078E8A}">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M26" authorId="0" shapeId="0" xr:uid="{FC7258B9-8428-4D47-B0E0-F637686EA7A8}">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N26" authorId="0" shapeId="0" xr:uid="{064A5920-E949-4996-8EEE-0B34A465D4D6}">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O26" authorId="0" shapeId="0" xr:uid="{F2891FCF-279E-4DC3-BE94-997C762DF463}">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CU26" authorId="0" shapeId="0" xr:uid="{A10C5504-703A-4EF1-81B3-2B8F6125553B}">
      <text>
        <r>
          <rPr>
            <b/>
            <sz val="9"/>
            <color indexed="81"/>
            <rFont val="Segoe UI"/>
            <family val="2"/>
          </rPr>
          <t>PLANK, ANDREAS:</t>
        </r>
        <r>
          <rPr>
            <sz val="9"/>
            <color indexed="81"/>
            <rFont val="Segoe UI"/>
            <family val="2"/>
          </rPr>
          <t xml:space="preserve">
Obige Auswahlstufen (=Textliste in einer Zelle) werden hier selbtätig in Zeilenzellen umverwandelt (aber mangels TEXTTEILEN() )</t>
        </r>
      </text>
    </comment>
    <comment ref="A28" authorId="0" shapeId="0" xr:uid="{5F6619E7-2BF6-4697-9BD0-1E015CDD9B6C}">
      <text>
        <r>
          <rPr>
            <b/>
            <sz val="9"/>
            <color indexed="81"/>
            <rFont val="Segoe UI"/>
            <family val="2"/>
          </rPr>
          <t>PLANK, ANDREAS:</t>
        </r>
        <r>
          <rPr>
            <sz val="9"/>
            <color indexed="81"/>
            <rFont val="Segoe UI"/>
            <family val="2"/>
          </rPr>
          <t xml:space="preserve">
geordnet nach Reihung oben für Blatt Hinweise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PLANK, ANDREAS</author>
  </authors>
  <commentList>
    <comment ref="C11" authorId="0" shapeId="0" xr:uid="{5484F00A-EC67-49DE-99CB-67CD177D8FE6}">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D11" authorId="0" shapeId="0" xr:uid="{D639A595-DAC3-4D3D-9143-C9060FED71D4}">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C12" authorId="0" shapeId="0" xr:uid="{AB10F623-7C21-479D-BB32-E53E2F02FDA0}">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D12" authorId="0" shapeId="0" xr:uid="{56B09A48-4D61-4849-9826-7A5B490A444C}">
      <text>
        <r>
          <rPr>
            <b/>
            <sz val="9"/>
            <color indexed="81"/>
            <rFont val="Segoe UI"/>
            <family val="2"/>
          </rPr>
          <t>PLANK, ANDREAS:</t>
        </r>
        <r>
          <rPr>
            <sz val="9"/>
            <color indexed="81"/>
            <rFont val="Segoe UI"/>
            <family val="2"/>
          </rPr>
          <t xml:space="preserve">
Es sollte Bestimmungsgewißheit heißen, denn wir </t>
        </r>
        <r>
          <rPr>
            <i/>
            <sz val="9"/>
            <color indexed="81"/>
            <rFont val="Segoe UI"/>
            <family val="2"/>
          </rPr>
          <t>WISSEN,</t>
        </r>
        <r>
          <rPr>
            <sz val="9"/>
            <color indexed="81"/>
            <rFont val="Segoe UI"/>
            <family val="2"/>
          </rPr>
          <t xml:space="preserve">daß eine Bestimmung richtig ist oder wir </t>
        </r>
        <r>
          <rPr>
            <i/>
            <sz val="9"/>
            <color indexed="81"/>
            <rFont val="Segoe UI"/>
            <family val="2"/>
          </rPr>
          <t>WISSEN</t>
        </r>
        <r>
          <rPr>
            <sz val="9"/>
            <color indexed="81"/>
            <rFont val="Segoe UI"/>
            <family val="2"/>
          </rPr>
          <t xml:space="preserve"> es nicht – nicht wahr … ;-)</t>
        </r>
      </text>
    </comment>
    <comment ref="C22" authorId="0" shapeId="0" xr:uid="{0F017308-8985-4723-8585-C3854E9957AD}">
      <text>
        <r>
          <rPr>
            <b/>
            <sz val="9"/>
            <color indexed="81"/>
            <rFont val="Segoe UI"/>
            <family val="2"/>
          </rPr>
          <t>PLANK, ANDREAS:</t>
        </r>
        <r>
          <rPr>
            <sz val="9"/>
            <color indexed="81"/>
            <rFont val="Segoe UI"/>
            <family val="2"/>
          </rPr>
          <t xml:space="preserve">
amtlos, rein als Mensch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PLANK, ANDREAS</author>
    <author>Plank, Andreas</author>
  </authors>
  <commentList>
    <comment ref="C6" authorId="0" shapeId="0" xr:uid="{406059CB-9242-409C-BE42-504DD5859192}">
      <text>
        <r>
          <rPr>
            <b/>
            <sz val="9"/>
            <color indexed="81"/>
            <rFont val="Segoe UI"/>
            <family val="2"/>
          </rPr>
          <t>PLANK, ANDREAS:</t>
        </r>
        <r>
          <rPr>
            <sz val="9"/>
            <color indexed="81"/>
            <rFont val="Segoe UI"/>
            <family val="2"/>
          </rPr>
          <t xml:space="preserve">
MTRANS wäre unnötig, ist aber aus Platzgründen anverwendet</t>
        </r>
      </text>
    </comment>
    <comment ref="B9" authorId="0" shapeId="0" xr:uid="{5124A60A-3D32-4F2D-9FEB-C0E8BE40C172}">
      <text>
        <r>
          <rPr>
            <b/>
            <sz val="9"/>
            <color indexed="81"/>
            <rFont val="Segoe UI"/>
            <family val="2"/>
          </rPr>
          <t>PLANK, ANDREAS:</t>
        </r>
        <r>
          <rPr>
            <sz val="9"/>
            <color indexed="81"/>
            <rFont val="Segoe UI"/>
            <family val="2"/>
          </rPr>
          <t xml:space="preserve">
Daten für vorwählbare Werte im Übersetzungs-Tabellenblatt. Beim Ensetzen der BEREICH-Formel in die Excel-Datenüberprüfung ist es hilfreich die Fehlermeldungsmöglichkeit der Datenüberprüfung abzuschalten.</t>
        </r>
      </text>
    </comment>
    <comment ref="B12" authorId="0" shapeId="0" xr:uid="{9A8CA03D-9568-4BC0-AEB7-1CF150D62B47}">
      <text>
        <r>
          <rPr>
            <b/>
            <sz val="9"/>
            <color indexed="81"/>
            <rFont val="Segoe UI"/>
            <family val="2"/>
          </rPr>
          <t>PLANK, ANDREAS:</t>
        </r>
        <r>
          <rPr>
            <sz val="9"/>
            <color indexed="81"/>
            <rFont val="Segoe UI"/>
            <family val="2"/>
          </rPr>
          <t xml:space="preserve">
englisches Format</t>
        </r>
      </text>
    </comment>
    <comment ref="A13" authorId="1" shapeId="0" xr:uid="{2A695282-D216-454C-8EF0-0B7EE17388FF}">
      <text>
        <r>
          <rPr>
            <b/>
            <sz val="9"/>
            <color indexed="81"/>
            <rFont val="Segoe UI"/>
            <family val="2"/>
          </rPr>
          <t>Plank, Andreas:</t>
        </r>
        <r>
          <rPr>
            <sz val="9"/>
            <color indexed="81"/>
            <rFont val="Segoe UI"/>
            <family val="2"/>
          </rPr>
          <t xml:space="preserve">
Deliberately formatted as an English number (in this case, text format)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<sst xmlns="http://schemas.openxmlformats.org/spreadsheetml/2006/main" count="2095" uniqueCount="1416">
  <si>
    <t>Datenfelder anzeigen als:</t>
  </si>
  <si>
    <t>fachsprachlich, WIPs</t>
  </si>
  <si>
    <t>Anmerkungen</t>
  </si>
  <si>
    <t>Sprachfassung (Auswahl)</t>
  </si>
  <si>
    <t>Wertübersetzung_1</t>
  </si>
  <si>
    <t>Wertübersetzung_2</t>
  </si>
  <si>
    <t>Wertübersetzung_3</t>
  </si>
  <si>
    <t>Wertübersetzung_4</t>
  </si>
  <si>
    <t>Wertübersetzung_5</t>
  </si>
  <si>
    <t>Wertübersetzung_6</t>
  </si>
  <si>
    <t>Wertübersetzung_7</t>
  </si>
  <si>
    <t>Wertübersetzung_8</t>
  </si>
  <si>
    <t>Wertübersetzung_9</t>
  </si>
  <si>
    <t>Wertübersetzung_10</t>
  </si>
  <si>
    <t>fachsprachlich, BG Berlin</t>
  </si>
  <si>
    <t>mehr Blüten als Früchte</t>
  </si>
  <si>
    <t>mehr Früchte als Blüten</t>
  </si>
  <si>
    <t>nur Blüten</t>
  </si>
  <si>
    <t>nur Früchte</t>
  </si>
  <si>
    <t>Früchte/Samen bereits abgefallen</t>
  </si>
  <si>
    <t>Samen/Früchte vom Boden aufgelesen</t>
  </si>
  <si>
    <t>Früchte / Samen ungleich reif</t>
  </si>
  <si>
    <t>Übersetzung_1</t>
  </si>
  <si>
    <t>Übersetzung_2</t>
  </si>
  <si>
    <t>Übersetzung_3</t>
  </si>
  <si>
    <t>Übersetzung_4</t>
  </si>
  <si>
    <t>Übersetzung_5</t>
  </si>
  <si>
    <t>Übersetzung_6</t>
  </si>
  <si>
    <t>Übersetzung_7</t>
  </si>
  <si>
    <t>Übersetzung_8</t>
  </si>
  <si>
    <t>Übersetzung_9</t>
  </si>
  <si>
    <t>Übersetzung_10</t>
  </si>
  <si>
    <t>Übersetzung_11</t>
  </si>
  <si>
    <t>Übersetzung_12</t>
  </si>
  <si>
    <t>Übersetzung_13</t>
  </si>
  <si>
    <t>Übersetzung_14</t>
  </si>
  <si>
    <t>Übersetzung_15</t>
  </si>
  <si>
    <t>Übersetzung_16</t>
  </si>
  <si>
    <t>Übersetzung_17</t>
  </si>
  <si>
    <t>Übersetzung_18</t>
  </si>
  <si>
    <t>Übersetzung_19</t>
  </si>
  <si>
    <t>Übersetzung_20</t>
  </si>
  <si>
    <t>Übersetzung_21</t>
  </si>
  <si>
    <t>Übersetzung_22</t>
  </si>
  <si>
    <t>Übersetzung_23</t>
  </si>
  <si>
    <t>Übersetzung_24</t>
  </si>
  <si>
    <t>Übersetzung_25</t>
  </si>
  <si>
    <t>Übersetzung_26</t>
  </si>
  <si>
    <t>Übersetzung_27</t>
  </si>
  <si>
    <t>Übersetzung_28</t>
  </si>
  <si>
    <t>Übersetzung_29</t>
  </si>
  <si>
    <t>Übersetzung_30</t>
  </si>
  <si>
    <t>Übersetzung_31</t>
  </si>
  <si>
    <t>Übersetzung_32</t>
  </si>
  <si>
    <t>Übersetzung_33</t>
  </si>
  <si>
    <t>Übersetzung_34</t>
  </si>
  <si>
    <t>Übersetzung_35</t>
  </si>
  <si>
    <t>Übersetzung_36</t>
  </si>
  <si>
    <t>Übersetzung_37</t>
  </si>
  <si>
    <t>Übersetzung_38</t>
  </si>
  <si>
    <t>Übersetzung_39</t>
  </si>
  <si>
    <t>Übersetzung_40</t>
  </si>
  <si>
    <t>Übersetzung_41</t>
  </si>
  <si>
    <t>Übersetzung_42</t>
  </si>
  <si>
    <t>Übersetzung_44</t>
  </si>
  <si>
    <t>Übersetzung_43</t>
  </si>
  <si>
    <t>feldschlüsselSammlDaten:61</t>
  </si>
  <si>
    <t>feldschlüsselSammlDaten:76</t>
  </si>
  <si>
    <t>feldschlüsselSammlDaten:3</t>
  </si>
  <si>
    <t>feldschlüsselSammlDaten:17</t>
  </si>
  <si>
    <t>feldschlüsselSammlDaten:59</t>
  </si>
  <si>
    <t>feldschlüsselSammlDaten:60</t>
  </si>
  <si>
    <t>feldschlüsselSammlDaten:63</t>
  </si>
  <si>
    <t>feldschlüsselSammlDaten:62</t>
  </si>
  <si>
    <t>feldschlüsselSammlDaten:64</t>
  </si>
  <si>
    <t>feldschlüsselSammlDaten:14</t>
  </si>
  <si>
    <t>feldschlüsselSammlDaten:15</t>
  </si>
  <si>
    <t>feldschlüsselSammlDaten:74</t>
  </si>
  <si>
    <t>feldschlüsselSammlDaten:75</t>
  </si>
  <si>
    <t>feldschlüsselSammlDaten:23</t>
  </si>
  <si>
    <t>feldschlüsselSammlDaten:65</t>
  </si>
  <si>
    <t>feldschlüsselSammlDaten:66</t>
  </si>
  <si>
    <t>feldschlüsselSammlDaten:80</t>
  </si>
  <si>
    <t>feldschlüsselSammlDaten:24</t>
  </si>
  <si>
    <t>feldschlüsselSammlDaten:67</t>
  </si>
  <si>
    <t>feldschlüsselSammlDaten:68</t>
  </si>
  <si>
    <t>feldschlüsselSammlDaten:69</t>
  </si>
  <si>
    <t>feldschlüsselSammlDaten:70</t>
  </si>
  <si>
    <t>feldschlüsselSammlDaten:77</t>
  </si>
  <si>
    <t>feldschlüsselSammlDaten:78</t>
  </si>
  <si>
    <t>feldschlüsselSammlDaten:79</t>
  </si>
  <si>
    <t>feldschlüsselSammlDaten:81</t>
  </si>
  <si>
    <t>feldschlüsselSammlDaten:26</t>
  </si>
  <si>
    <t>feldschlüsselSammlDaten:73</t>
  </si>
  <si>
    <t>feldschlüsselSammlDaten:34</t>
  </si>
  <si>
    <t>feldschlüsselSammlDaten:71</t>
  </si>
  <si>
    <t>feldschlüsselSammlDaten:36</t>
  </si>
  <si>
    <t>feldschlüsselSammlDaten:37</t>
  </si>
  <si>
    <t>feldschlüsselSammlDaten:42</t>
  </si>
  <si>
    <t>feldschlüsselSammlDaten:72</t>
  </si>
  <si>
    <t>feldschlüsselSammlDaten:33</t>
  </si>
  <si>
    <t>feldschlüsselSammlDaten:10</t>
  </si>
  <si>
    <t>feldschlüsselSammlDaten:2</t>
  </si>
  <si>
    <t>feldschlüsselSammlDaten:47</t>
  </si>
  <si>
    <t>feldschlüsselSammlDaten:48</t>
  </si>
  <si>
    <t>feldschlüsselSammlDaten:49</t>
  </si>
  <si>
    <t>feldschlüsselSammlDaten:50</t>
  </si>
  <si>
    <t>feldschlüsselSammlDaten:51</t>
  </si>
  <si>
    <t>feldschlüsselSammlDaten:5</t>
  </si>
  <si>
    <t>feldschlüsselSammlDaten:82</t>
  </si>
  <si>
    <t>Registrierte Genehmigungsnummer (PRN)</t>
  </si>
  <si>
    <t>Sammelnummer</t>
  </si>
  <si>
    <t>Aufnahmedatum</t>
  </si>
  <si>
    <t>Verantwortungsart</t>
  </si>
  <si>
    <t>Gattung</t>
  </si>
  <si>
    <t>Art</t>
  </si>
  <si>
    <t>Interne Akzessionsnummer</t>
  </si>
  <si>
    <t>Interne Akzessionsnummer / IPEN Kennung</t>
  </si>
  <si>
    <t>IPEN Kennung</t>
  </si>
  <si>
    <t>Objekt ID</t>
  </si>
  <si>
    <t>fachsprachlich, allgemein</t>
  </si>
  <si>
    <t>Datum der Aufnahme</t>
  </si>
  <si>
    <t>verantwortlicher Sammler</t>
  </si>
  <si>
    <t>Mitbeobachter</t>
  </si>
  <si>
    <t>Breitengrad (Grad° Min′ Sek″, engl.)</t>
  </si>
  <si>
    <t>Längengrad (Grad° Min′ Sek″, engl.)</t>
  </si>
  <si>
    <t>Meßtischblatt</t>
  </si>
  <si>
    <t>Höhenlage (m)</t>
  </si>
  <si>
    <t>Verknüpftes Forschungsobjekt</t>
  </si>
  <si>
    <t>Bezug des Sammlungsobjektes</t>
  </si>
  <si>
    <t>Bundesland</t>
  </si>
  <si>
    <t>Landkreis</t>
  </si>
  <si>
    <t>Gemeinde / Stadt</t>
  </si>
  <si>
    <t>Naturraum</t>
  </si>
  <si>
    <t>Fundortbeschreibung</t>
  </si>
  <si>
    <t>Anmerkungen zum Fundort</t>
  </si>
  <si>
    <t>Standort/Wuchsort</t>
  </si>
  <si>
    <t>Schutzgebietsname</t>
  </si>
  <si>
    <t>Vorherrschende Himmelsausrichtung</t>
  </si>
  <si>
    <t>Hangneigung</t>
  </si>
  <si>
    <t>Anzahl vorhandener Individuen</t>
  </si>
  <si>
    <t>Anzahl von Pflanzen mit reifen Früchten</t>
  </si>
  <si>
    <t>Habitattyp-Code (EUNIS)</t>
  </si>
  <si>
    <t>Phänologischer Zustand</t>
  </si>
  <si>
    <t>Aktuelle Pflege-/Managementmaßnahmen</t>
  </si>
  <si>
    <t>Notwendige Pflege-/ Managementmaßnahmen</t>
  </si>
  <si>
    <t>Gefährdungsursachen</t>
  </si>
  <si>
    <t>Akzession ID</t>
  </si>
  <si>
    <t>Landnutzung Code</t>
  </si>
  <si>
    <t>Permit Registration Number</t>
  </si>
  <si>
    <t>Sammeldatum</t>
  </si>
  <si>
    <t>Akzessionsnummer</t>
  </si>
  <si>
    <t>Akzessionsnummer / IPEN Kennung</t>
  </si>
  <si>
    <t>leg. Name</t>
  </si>
  <si>
    <t>MTB</t>
  </si>
  <si>
    <t>Höhe von oder von-bis (m üNN)</t>
  </si>
  <si>
    <t>Objekt Typ</t>
  </si>
  <si>
    <t>Objekt Vorschaubild</t>
  </si>
  <si>
    <t>Bezieher</t>
  </si>
  <si>
    <t>Bundesland / Provinz</t>
  </si>
  <si>
    <t>Landkreis/Prov./Dept.</t>
  </si>
  <si>
    <t>Region /Gemeinde/Amt/Bezirk</t>
  </si>
  <si>
    <t>Fundort</t>
  </si>
  <si>
    <t>Notizen zum Fundort</t>
  </si>
  <si>
    <t>Standort</t>
  </si>
  <si>
    <t>Schutzgebiet</t>
  </si>
  <si>
    <t>Exposition</t>
  </si>
  <si>
    <t>Populationsgröße</t>
  </si>
  <si>
    <t>Anzahl Pflanzen mit reifen Früchten</t>
  </si>
  <si>
    <t>EUNIS Habitat Code</t>
  </si>
  <si>
    <t>phänologischer Zustand</t>
  </si>
  <si>
    <t>Notizen</t>
  </si>
  <si>
    <t>WIPs-Akzession ID</t>
  </si>
  <si>
    <t>fachsprachlich, semantisch</t>
  </si>
  <si>
    <t>hat Permit Registration Number</t>
  </si>
  <si>
    <t>hat Sammelnummer</t>
  </si>
  <si>
    <t>hat Datum der Aufnahme</t>
  </si>
  <si>
    <t>ist Verantwortungsart</t>
  </si>
  <si>
    <t>ist Gattung</t>
  </si>
  <si>
    <t>ist Art</t>
  </si>
  <si>
    <t>hat interne Akzessionsnummer</t>
  </si>
  <si>
    <t>hat interne Akzessionsnummer / IPEN Kennung</t>
  </si>
  <si>
    <t>verantwortlicher Sammler ist</t>
  </si>
  <si>
    <t>unter Mitarbeit von</t>
  </si>
  <si>
    <t>hat Breitengrad (Grad° Min′ Sek″, engl.)</t>
  </si>
  <si>
    <t>hat Längengrad (Grad° Min′ Sek″, engl.)</t>
  </si>
  <si>
    <t>hat verknüpftes Forschungsobjekt</t>
  </si>
  <si>
    <t>Bezug des Sammlungsobjektes von</t>
  </si>
  <si>
    <t>in Bundesland</t>
  </si>
  <si>
    <t>in Landkreis</t>
  </si>
  <si>
    <t>in Gemeinde / Stadt</t>
  </si>
  <si>
    <t>im Naturraum</t>
  </si>
  <si>
    <t>hat Anmerkungen zum Fundort</t>
  </si>
  <si>
    <t>am Standort/Wuchsort</t>
  </si>
  <si>
    <t>hat vorherrschende Himmelsausrichtung</t>
  </si>
  <si>
    <t>hat Hangneigung</t>
  </si>
  <si>
    <t>mit vorhandener Individuenanzahl von</t>
  </si>
  <si>
    <t>hat Anzahl von Pflanzen mit reifen Früchten</t>
  </si>
  <si>
    <t>hat Habitattyp-Code (EUNIS)</t>
  </si>
  <si>
    <t>hat Phänologischen Zustand</t>
  </si>
  <si>
    <t>mit aktuellen Pflege-/Managementmaßnahmen</t>
  </si>
  <si>
    <t>Gefährdungseinfluß durch</t>
  </si>
  <si>
    <t>hat Akzession ID</t>
  </si>
  <si>
    <t>hat Landnutzung Code</t>
  </si>
  <si>
    <t>Importfeld</t>
  </si>
  <si>
    <t>Nicht importieren…PRN</t>
  </si>
  <si>
    <t>Nicht importieren…Sammelnummer</t>
  </si>
  <si>
    <t>Aufnahmedatum (TT.MM.JJJJ)*</t>
  </si>
  <si>
    <t>Nicht importieren…Akzessionsnummer</t>
  </si>
  <si>
    <t>Interne Akzessionsnummer / IPEN Nummer</t>
  </si>
  <si>
    <t>Externe ID des Datensatzes</t>
  </si>
  <si>
    <t>Sammler</t>
  </si>
  <si>
    <t>Unter Mitarbeit von</t>
  </si>
  <si>
    <t>Nicht importieren…Breitengrad (Grad° Min′ Sek″, engl.)</t>
  </si>
  <si>
    <t>Nicht importieren…Längengrad (Grad° Min′ Sek″, engl.)</t>
  </si>
  <si>
    <t>Koordinaten (Breite, Länge)</t>
  </si>
  <si>
    <t>Nord</t>
  </si>
  <si>
    <t>Ost</t>
  </si>
  <si>
    <t>Nicht importieren…MTB</t>
  </si>
  <si>
    <t>Höhe von oder von-bis (m)</t>
  </si>
  <si>
    <t>Objekt ID/Externe Referenz</t>
  </si>
  <si>
    <t>Objekt Typ/Belege (Werteliste)</t>
  </si>
  <si>
    <t>Nicht importieren…Bezieher</t>
  </si>
  <si>
    <t>Nicht importieren…Bundesland</t>
  </si>
  <si>
    <t>Nicht importieren…Landkreis</t>
  </si>
  <si>
    <t>Nicht importieren…Gemeinde</t>
  </si>
  <si>
    <t>Nicht importieren…Naturraum</t>
  </si>
  <si>
    <t>Fundortbezeichnung</t>
  </si>
  <si>
    <t>Nicht importieren…Notizen zum Fundort</t>
  </si>
  <si>
    <t>Exposition (Werteliste)</t>
  </si>
  <si>
    <t>Hangneigung (Werteliste)</t>
  </si>
  <si>
    <t>Anzahl vorhandener Individuen (Werteliste)</t>
  </si>
  <si>
    <t>Nicht importieren…Anz. Pfl. mit reifen Früchten</t>
  </si>
  <si>
    <t>EUNIS-Code</t>
  </si>
  <si>
    <t>Phänologischer Zustand (Werteliste)</t>
  </si>
  <si>
    <t>Bemerkung</t>
  </si>
  <si>
    <t>Aktuelle Pflegemaßnahmen (Werteliste)</t>
  </si>
  <si>
    <t>Notwendige Pflegemaßnahmen (Werteliste)</t>
  </si>
  <si>
    <t>Notwendige Managementmaßnahmen</t>
  </si>
  <si>
    <t>Gefährdungsursachen (Werteliste)</t>
  </si>
  <si>
    <t>Nicht importieren…Landnutzung Code</t>
  </si>
  <si>
    <t>Importdatencode</t>
  </si>
  <si>
    <t>No_import…PRN</t>
  </si>
  <si>
    <t>No_import…Sammelnummer</t>
  </si>
  <si>
    <t>sample:date</t>
  </si>
  <si>
    <t>occurrence:fk_taxa_taxon_list</t>
  </si>
  <si>
    <t>occurrence:fk_taxa_taxon_list:genus</t>
  </si>
  <si>
    <t>occurrence:fk_taxa_taxon_list:specific</t>
  </si>
  <si>
    <t>No_import…Akzessionsnummer</t>
  </si>
  <si>
    <t>occAttr:114</t>
  </si>
  <si>
    <t>occurrence:external_key</t>
  </si>
  <si>
    <t>smpAttr:33</t>
  </si>
  <si>
    <t>sample:recorder_names</t>
  </si>
  <si>
    <t>No_import…Breitengrad (Grad° Min′ Sek″, engl.)</t>
  </si>
  <si>
    <t>No_import…Längengrad (Grad° Min′ Sek″, engl.)</t>
  </si>
  <si>
    <t>sample:entered_sref</t>
  </si>
  <si>
    <t>sample:entered_sref:Nord</t>
  </si>
  <si>
    <t>sample:entered_sref:Ost</t>
  </si>
  <si>
    <t>No_import…MTB</t>
  </si>
  <si>
    <t>smpAttr:12</t>
  </si>
  <si>
    <t>occAttr:187</t>
  </si>
  <si>
    <t>occAttr:fk_83</t>
  </si>
  <si>
    <t>No_import…Bezieher</t>
  </si>
  <si>
    <t>No_import…Bundesland</t>
  </si>
  <si>
    <t>No_import…Landkreis</t>
  </si>
  <si>
    <t>No_import…Gemeinde</t>
  </si>
  <si>
    <t>No_import…Naturraum</t>
  </si>
  <si>
    <t>sample:location_name</t>
  </si>
  <si>
    <t>No_import…Notizen zum Fundort</t>
  </si>
  <si>
    <t>smpAttr:29</t>
  </si>
  <si>
    <t>smpAttr:91</t>
  </si>
  <si>
    <t>smpAttr:fk_68</t>
  </si>
  <si>
    <t>smpAttr:fk_70</t>
  </si>
  <si>
    <t>occAttr:fk_82</t>
  </si>
  <si>
    <t>No_import…Anz. Pfl. mit reifen Früchten</t>
  </si>
  <si>
    <t>smpAttr:124</t>
  </si>
  <si>
    <t>occAttr:fk_87</t>
  </si>
  <si>
    <t>smpAttr:30</t>
  </si>
  <si>
    <t>smpAttr:fk_84</t>
  </si>
  <si>
    <t>smpAttr:89</t>
  </si>
  <si>
    <t>smpAttr:fk_85</t>
  </si>
  <si>
    <t>smpAttr:92</t>
  </si>
  <si>
    <t>smpAttr:fk_87</t>
  </si>
  <si>
    <t>occAttr:88</t>
  </si>
  <si>
    <t>No_import…Landnutzung Code</t>
  </si>
  <si>
    <t>englisch</t>
  </si>
  <si>
    <t>permit registration number</t>
  </si>
  <si>
    <t>collecting number</t>
  </si>
  <si>
    <t>date of sampling</t>
  </si>
  <si>
    <t>species name (BfN reference)</t>
  </si>
  <si>
    <t>genus</t>
  </si>
  <si>
    <t>specific name</t>
  </si>
  <si>
    <t>internal accession number</t>
  </si>
  <si>
    <t>internal accession number / IPEN identifier</t>
  </si>
  <si>
    <t>responsible collector</t>
  </si>
  <si>
    <t>contributor as well</t>
  </si>
  <si>
    <t>latitude (degree° min′ sec″)</t>
  </si>
  <si>
    <t>longitude (degree° min′ sec″)</t>
  </si>
  <si>
    <t>acquisition of the collection object</t>
  </si>
  <si>
    <t>federal state / province</t>
  </si>
  <si>
    <t>county</t>
  </si>
  <si>
    <t>municipality</t>
  </si>
  <si>
    <t>landscape or area</t>
  </si>
  <si>
    <t>discovery site description</t>
  </si>
  <si>
    <t>remarks of discovery site</t>
  </si>
  <si>
    <t>site location</t>
  </si>
  <si>
    <t>name of protected area</t>
  </si>
  <si>
    <t>predominant exposition</t>
  </si>
  <si>
    <t>slope inclination</t>
  </si>
  <si>
    <t>number of individuals present</t>
  </si>
  <si>
    <t>has a number of plants with ripe fruit</t>
  </si>
  <si>
    <t>phenological condition</t>
  </si>
  <si>
    <t>remarks</t>
  </si>
  <si>
    <t>accession ID</t>
  </si>
  <si>
    <t>has code of land use</t>
  </si>
  <si>
    <t>verdeutscht</t>
  </si>
  <si>
    <t>Eingetragene Genehmigungsnummer</t>
  </si>
  <si>
    <t>Sammlungszahl</t>
  </si>
  <si>
    <t>Artbeiname</t>
  </si>
  <si>
    <t>eigene Zugangskennung</t>
  </si>
  <si>
    <t>eigene Zugangskennung / IPEN Kennung</t>
  </si>
  <si>
    <t>erscheinungskundlicher Zustand</t>
  </si>
  <si>
    <t>WIPs Zugangskennung</t>
  </si>
  <si>
    <t>Landnutzung Kurzkennzeichnung</t>
  </si>
  <si>
    <t>Erforderlichkeitsstufe</t>
  </si>
  <si>
    <t>WAHLFREI</t>
  </si>
  <si>
    <t>ERFORDERLICH</t>
  </si>
  <si>
    <t>EMPFOHLEN</t>
  </si>
  <si>
    <t>Auswählstufen fachsprachlich</t>
  </si>
  <si>
    <t>Keine Pflege/-Managementmaßnahmen; Mahd; Entbuschung/ Rodung; Beweidung; Entfilzen (Entfernung von Moos und Bodenstreu zur Öffnung des Rohbodens); Bodenauflockerung/ -abschiebung; Mulchen; Wiedervernässung</t>
  </si>
  <si>
    <t>Keine Pflege/-Managementmaßnahmen; Mahd; Entbuschung/ Rodung; Beweidung; Entfilzen (Entfernung von Moos und Bodenstreu zur Öffnung des Rohbodens); Bodenauflockerung/ -abschiebung; Mulchen; Wiedervernässung; Aussat; Erhaltungskultur anlegen; Populationsstützung vornehmen; Neuansiedlung durchführen</t>
  </si>
  <si>
    <t>Eutrophierung; Nutzungsänderung (Umbruch, u.a.); Nutzungsaufgabe; Verfilzung; Verbuschung / Verwaldung; Tourismus/Naherholung; Andere Gefährdungsursachen; Keine Angabe /Nicht ersichtlich</t>
  </si>
  <si>
    <t>Wahlfeld-Sprachauswahl</t>
  </si>
  <si>
    <t>Feldschlüssel-Such-Bereich</t>
  </si>
  <si>
    <t>Feldschlüssel-Übersetzung-Bereich</t>
  </si>
  <si>
    <t>PRN 2014-011</t>
  </si>
  <si>
    <t>Scabiosa</t>
  </si>
  <si>
    <t>canescens</t>
  </si>
  <si>
    <t>NO-14-43-9358</t>
  </si>
  <si>
    <t>001-40-14-10</t>
  </si>
  <si>
    <t>http://herbarium.bgbm.org/object/B101201880</t>
  </si>
  <si>
    <t>Herbarbeleg</t>
  </si>
  <si>
    <t>https://pictures.bgbm.org/iiif/3/B!10!12!01!88!B_10_1201880.jpg/full/,140/0/default.jpg</t>
  </si>
  <si>
    <t>DE-1-B-0014014</t>
  </si>
  <si>
    <t>LZL</t>
  </si>
  <si>
    <t>Elke Zippel</t>
  </si>
  <si>
    <t xml:space="preserve"> </t>
  </si>
  <si>
    <t>Sachsen-Anhalt</t>
  </si>
  <si>
    <t>Harz</t>
  </si>
  <si>
    <t>Thale</t>
  </si>
  <si>
    <t>Teufelsmauer bei Weddersleben</t>
  </si>
  <si>
    <t>4232/1</t>
  </si>
  <si>
    <t>Harzrandmulde</t>
  </si>
  <si>
    <t>51° 45.7' N</t>
  </si>
  <si>
    <t>11° 4.43' E</t>
  </si>
  <si>
    <t>Sandmagerrasen</t>
  </si>
  <si>
    <t>&gt;1000</t>
  </si>
  <si>
    <t>51-100</t>
  </si>
  <si>
    <t>PRN 2015-003</t>
  </si>
  <si>
    <t>Rhynchospora</t>
  </si>
  <si>
    <t>alba</t>
  </si>
  <si>
    <t>NO-15-43-9325</t>
  </si>
  <si>
    <t>035-74-15-10</t>
  </si>
  <si>
    <t>DE-1-B-0357415</t>
  </si>
  <si>
    <t>Thomas Dürbye</t>
  </si>
  <si>
    <t>Brandenburg</t>
  </si>
  <si>
    <t>Ostprignitz-Ruppin</t>
  </si>
  <si>
    <t>Rheinsberg</t>
  </si>
  <si>
    <t>NSG Rheinsberger Rhin und Hellberge, Kleiner Bussensee</t>
  </si>
  <si>
    <t>NSG Rheinsberger Rhin und Hellberge</t>
  </si>
  <si>
    <t>2943/1</t>
  </si>
  <si>
    <t>Neustrelitzer Kleinseenland</t>
  </si>
  <si>
    <t>53° 4.13' N</t>
  </si>
  <si>
    <t>12° 53.92' E</t>
  </si>
  <si>
    <t>Kesselmoor mit Verlandungsschwingrasen mit einem Mosaik aus Gesellschaften der Oxycocco-Sphagnetea und Scheuchzerio-Caricetea nigrae</t>
  </si>
  <si>
    <t>NO-15-43-9373</t>
  </si>
  <si>
    <t>035-96-15-10</t>
  </si>
  <si>
    <t>http://herbarium.bgbm.org/object/B101201875</t>
  </si>
  <si>
    <t>https://pictures.bgbm.org/iiif/3/B!10!12!01!87!B_10_1201875.jpg/full/,140/0/default.jpg</t>
  </si>
  <si>
    <t>DE-1-B-0359615</t>
  </si>
  <si>
    <t>Uckermark</t>
  </si>
  <si>
    <t>Mescherin</t>
  </si>
  <si>
    <t>Seeberge Mescherin</t>
  </si>
  <si>
    <t>2752/2</t>
  </si>
  <si>
    <t>Uckermärkisches Hügelland</t>
  </si>
  <si>
    <t>53° 15.19' N</t>
  </si>
  <si>
    <t>14° 25.90' E</t>
  </si>
  <si>
    <t>S</t>
  </si>
  <si>
    <t>Sandtrockenrasen</t>
  </si>
  <si>
    <t>NO-16-43-9377</t>
  </si>
  <si>
    <t>080-83-16-10</t>
  </si>
  <si>
    <t>http://herbarium.bgbm.org/object/B101201879</t>
  </si>
  <si>
    <t>https://pictures.bgbm.org/iiif/3/B!10!12!01!87!B_10_1201879.jpg/full/,140/0/default.jpg</t>
  </si>
  <si>
    <t>DE-1-B-0808316</t>
  </si>
  <si>
    <t>Saalekreis</t>
  </si>
  <si>
    <t>Petersberg</t>
  </si>
  <si>
    <t>FND Hasenwinkel NW Kaltenmark</t>
  </si>
  <si>
    <t>4337/4</t>
  </si>
  <si>
    <t>51° 37.448' N</t>
  </si>
  <si>
    <t>11° 55.406' E</t>
  </si>
  <si>
    <t>E</t>
  </si>
  <si>
    <t>völlig verfilzter, starkwüchsiger Halbtrockenrasen, dominanz von Arrhenatherum elatius</t>
  </si>
  <si>
    <t>E1.D</t>
  </si>
  <si>
    <t>keine Nutzung mehr</t>
  </si>
  <si>
    <t>Sukzession, aufkommende Brombeeren</t>
  </si>
  <si>
    <t>083-55-17-10</t>
  </si>
  <si>
    <t>http://herbarium.bgbm.org/object/B101201877</t>
  </si>
  <si>
    <t>https://pictures.bgbm.org/iiif/3/B!10!12!01!87!B_10_1201877.jpg/full/,140/0/default.jpg</t>
  </si>
  <si>
    <t>DE-1-B-0835517</t>
  </si>
  <si>
    <t>Altmarkkreis Salzwedel</t>
  </si>
  <si>
    <t>Gardelegen</t>
  </si>
  <si>
    <t>NSG Jävenitzer Moor</t>
  </si>
  <si>
    <t>3434/4</t>
  </si>
  <si>
    <t>52° 30.194' N</t>
  </si>
  <si>
    <t>11° 28.371' E</t>
  </si>
  <si>
    <t>Zwischenmoor</t>
  </si>
  <si>
    <t>101-1000</t>
  </si>
  <si>
    <t>guter Zustand</t>
  </si>
  <si>
    <t>PRN 2012-002</t>
  </si>
  <si>
    <t>146-08-13-10</t>
  </si>
  <si>
    <t>DE-1-B-1460813</t>
  </si>
  <si>
    <t>Mecklenburg-Vorpommern</t>
  </si>
  <si>
    <t>Mecklenburgische Seenplatte</t>
  </si>
  <si>
    <t>Neustrelitz</t>
  </si>
  <si>
    <t>B 96 E Drewin, westliche Verlandungszone des Mummelsees</t>
  </si>
  <si>
    <t>2744/2</t>
  </si>
  <si>
    <t>53°16'30''N</t>
  </si>
  <si>
    <t xml:space="preserve"> 13°7'E</t>
  </si>
  <si>
    <t>Scheuchzerio-Caricetum limosae</t>
  </si>
  <si>
    <t>PRN 2013-003</t>
  </si>
  <si>
    <t xml:space="preserve">Scabiosa  </t>
  </si>
  <si>
    <t>NO-15-09-0607</t>
  </si>
  <si>
    <t>146-11-13-10</t>
  </si>
  <si>
    <t>http://herbarium.bgbm.org/object/B101201882</t>
  </si>
  <si>
    <t>https://pictures.bgbm.org/iiif/3/B!10!12!01!88!B_10_1201882.jpg/full/,140/0/default.jpg</t>
  </si>
  <si>
    <t>DE-1-B-1461113</t>
  </si>
  <si>
    <t>Landkreis Potsdam-Mittelmark</t>
  </si>
  <si>
    <t>Groß Kreutz (Havel)</t>
  </si>
  <si>
    <t>Sandgrube 1,6 km ESE Krielow</t>
  </si>
  <si>
    <t>3542/4</t>
  </si>
  <si>
    <t>52°24'48''N</t>
  </si>
  <si>
    <t>12°49'30''E</t>
  </si>
  <si>
    <t>26-50</t>
  </si>
  <si>
    <t>NO-15-09-0608</t>
  </si>
  <si>
    <t>146-12-13-10</t>
  </si>
  <si>
    <t>http://herbarium.bgbm.org/object/B101201881</t>
  </si>
  <si>
    <t>https://pictures.bgbm.org/iiif/3/B!10!12!01!88!B_10_1201881.jpg/full/,140/0/default.jpg</t>
  </si>
  <si>
    <t>DE-1-B-1461213</t>
  </si>
  <si>
    <t>Werder (Havel)</t>
  </si>
  <si>
    <t>Waldlichtung 0,5 km NNE Derwitz</t>
  </si>
  <si>
    <t>Lehniner Land</t>
  </si>
  <si>
    <t>12°49'42''E</t>
  </si>
  <si>
    <t>Waldlichtung</t>
  </si>
  <si>
    <t>11-25</t>
  </si>
  <si>
    <t>Scabiosa canescens</t>
  </si>
  <si>
    <t>51.7616666666667 N</t>
  </si>
  <si>
    <t>11.0738333333333 E</t>
  </si>
  <si>
    <t>53.2531666666667 N</t>
  </si>
  <si>
    <t>14.4316666666667 E</t>
  </si>
  <si>
    <t>51.6241333333333 N</t>
  </si>
  <si>
    <t>11.9234333333333 E</t>
  </si>
  <si>
    <t>Rhynchospora alba</t>
  </si>
  <si>
    <t>52.5032333333333 N</t>
  </si>
  <si>
    <t>11.47285 E</t>
  </si>
  <si>
    <t>52.4133333333333 N</t>
  </si>
  <si>
    <t>12.825 E</t>
  </si>
  <si>
    <t>52.4116666666667 N</t>
  </si>
  <si>
    <t>12.8283333333333 E</t>
  </si>
  <si>
    <t>Feldbenennung jetzt</t>
  </si>
  <si>
    <t>Feldbenennung früher</t>
  </si>
  <si>
    <t>Externe ID der Beobachtung</t>
  </si>
  <si>
    <t>Feldbenennung älter, gleichbedeutend</t>
  </si>
  <si>
    <t>Datensatz Externe ID</t>
  </si>
  <si>
    <t>hat Fundortbezeichnung</t>
  </si>
  <si>
    <t>Bemerkungen</t>
  </si>
  <si>
    <t>Aktuelle Pflegemaßnahmen</t>
  </si>
  <si>
    <t>Breitengrad (° ′ ″, engl.)</t>
  </si>
  <si>
    <t>Längengrad (° ′ ″, engl.)</t>
  </si>
  <si>
    <t>Dezimalpunktkoordinate (N)</t>
  </si>
  <si>
    <t>Dezimalpunktkoordinate (E)</t>
  </si>
  <si>
    <t>hat Dezimalpunktkoordinate (E)</t>
  </si>
  <si>
    <t>hat Dezimalpunktkoordinate (N)</t>
  </si>
  <si>
    <t>decimal longitude</t>
  </si>
  <si>
    <t>decimal latitude</t>
  </si>
  <si>
    <t>coordinates (latitude, longitude)</t>
  </si>
  <si>
    <t>Dezimal Nord (N)</t>
  </si>
  <si>
    <t>Dezimal Ost (E)</t>
  </si>
  <si>
    <t>Sonstige Pflege/-Managementmaßnahmen</t>
  </si>
  <si>
    <t>Sonstige Pflege-/Managementmaßnahmen</t>
  </si>
  <si>
    <t>Aktuelle Managementmaßnahmen sonstige</t>
  </si>
  <si>
    <t>Sonstige Notwendige Pflege/-Managementmaßnahmen</t>
  </si>
  <si>
    <t>Außerdem aktuelle Pflegemaßnahmen</t>
  </si>
  <si>
    <t>Notwendige Pflegemaßnahmen</t>
  </si>
  <si>
    <t>Außerdem notwendige Pflegemaßnahmen</t>
  </si>
  <si>
    <t>necessary measures of care/treatment</t>
  </si>
  <si>
    <t>also necessary measures of care/treatment</t>
  </si>
  <si>
    <t xml:space="preserve">actual measures of care/treatment </t>
  </si>
  <si>
    <t>also actual measueres of care/treatment</t>
  </si>
  <si>
    <t>PRN Nummer</t>
  </si>
  <si>
    <t>Nord (engl. Punktzahl)</t>
  </si>
  <si>
    <t>Ost (engl. Punktzahl)</t>
  </si>
  <si>
    <t>Übersetzung_45</t>
  </si>
  <si>
    <t>feldschlüsselSammlDaten:83</t>
  </si>
  <si>
    <t>Name der Organisation</t>
  </si>
  <si>
    <t>gesammelt von Organisation</t>
  </si>
  <si>
    <t>smpAttr:80</t>
  </si>
  <si>
    <t>name of organisation</t>
  </si>
  <si>
    <t>BGBM</t>
  </si>
  <si>
    <t>Übersetzung_46</t>
  </si>
  <si>
    <t>feldschlüsselSammlDaten:84</t>
  </si>
  <si>
    <t>Datenherkunft</t>
  </si>
  <si>
    <t>Datenherkunft (Werteliste)</t>
  </si>
  <si>
    <t>mit Datenherkunft von</t>
  </si>
  <si>
    <t>source of data</t>
  </si>
  <si>
    <t>smpAttr:fk_121</t>
  </si>
  <si>
    <t>1.</t>
  </si>
  <si>
    <t>Datenfeldschlüssel</t>
  </si>
  <si>
    <t>Übersetzung_47</t>
  </si>
  <si>
    <t>feldschlüsselSammlDaten:85</t>
  </si>
  <si>
    <t>occurrence:comment</t>
  </si>
  <si>
    <t>Artbemerkung</t>
  </si>
  <si>
    <t>Kommentar zur Art-Beobachtung</t>
  </si>
  <si>
    <t>remarks on occurrence</t>
  </si>
  <si>
    <t>Übersetzung_48</t>
  </si>
  <si>
    <t>feldschlüsselSammlDaten:86</t>
  </si>
  <si>
    <t>Anmerkungen zur Aufsammlung</t>
  </si>
  <si>
    <t>Kommentar zur Aufnahme</t>
  </si>
  <si>
    <t>sample:comment</t>
  </si>
  <si>
    <t>comments on sampling</t>
  </si>
  <si>
    <t>Anmerkungen zum Vorkommen</t>
  </si>
  <si>
    <t>Anmerkungen allgemein</t>
  </si>
  <si>
    <t>hat Anmerkungen zum Vorkommen</t>
  </si>
  <si>
    <t>Notizen zum Vorkommen</t>
  </si>
  <si>
    <t>Notizen zur Aufsammlung</t>
  </si>
  <si>
    <t>hat Anmerkungen zur Aufsammlung</t>
  </si>
  <si>
    <t>hat externe Datensatzkennung</t>
  </si>
  <si>
    <t>Datensatzkennung extern</t>
  </si>
  <si>
    <t>external dataset identifier</t>
  </si>
  <si>
    <t>Datensatzkennung außerhalben</t>
  </si>
  <si>
    <t>Übersetzung_49</t>
  </si>
  <si>
    <t>feldschlüsselSammlDaten:87</t>
  </si>
  <si>
    <t>occurrence:fk_created_by</t>
  </si>
  <si>
    <t>Datensatz erstellt durch</t>
  </si>
  <si>
    <t>dataset created by</t>
  </si>
  <si>
    <t>Übersetzung_50</t>
  </si>
  <si>
    <t>feldschlüsselSammlDaten:88</t>
  </si>
  <si>
    <t>Taxnr</t>
  </si>
  <si>
    <t>taxonomic number (floraweb)</t>
  </si>
  <si>
    <t>occurrence:fk_taxa_taxon_list:search_code</t>
  </si>
  <si>
    <t>Taxnr (floraweb)</t>
  </si>
  <si>
    <t>Übersetzung_51</t>
  </si>
  <si>
    <t>feldschlüsselSammlDaten:89</t>
  </si>
  <si>
    <t>occurrence:import_guid</t>
  </si>
  <si>
    <t>Import ID</t>
  </si>
  <si>
    <t>import GUID</t>
  </si>
  <si>
    <t>hat Kennziffer für Importvorgang</t>
  </si>
  <si>
    <t>Kennziffer des Importvorgangs</t>
  </si>
  <si>
    <t>Kennziffer des Einlesevorgangs</t>
  </si>
  <si>
    <t xml:space="preserve">2. </t>
  </si>
  <si>
    <t>3.</t>
  </si>
  <si>
    <t>4.</t>
  </si>
  <si>
    <t>Übersetzung_52</t>
  </si>
  <si>
    <t>feldschlüsselSammlDaten:90</t>
  </si>
  <si>
    <t>Absenz ja/nein</t>
  </si>
  <si>
    <t>occurrence:zero_abundance</t>
  </si>
  <si>
    <t>Null-Nachweis</t>
  </si>
  <si>
    <t>hat Null-Nachweis</t>
  </si>
  <si>
    <t>species is absent</t>
  </si>
  <si>
    <t>Ergänzende Erläuterung</t>
  </si>
  <si>
    <t>Übersetzung_53</t>
  </si>
  <si>
    <t>feldschlüsselSammlDaten:91</t>
  </si>
  <si>
    <t>Media Beschriftung 1</t>
  </si>
  <si>
    <t>occurrence_medium:caption:1</t>
  </si>
  <si>
    <t>file description 1</t>
  </si>
  <si>
    <t>Übersetzung_54</t>
  </si>
  <si>
    <t>feldschlüsselSammlDaten:92</t>
  </si>
  <si>
    <t>Media Beschriftung 2</t>
  </si>
  <si>
    <t>file description 2</t>
  </si>
  <si>
    <t>occurrence_medium:caption:2</t>
  </si>
  <si>
    <t>5.</t>
  </si>
  <si>
    <t>Übersetzung_55</t>
  </si>
  <si>
    <t>feldschlüsselSammlDaten:93</t>
  </si>
  <si>
    <t>Media Beschriftung 3</t>
  </si>
  <si>
    <t>file description 3</t>
  </si>
  <si>
    <t>occurrence_medium:caption:3</t>
  </si>
  <si>
    <t>occurrence_medium:path:1</t>
  </si>
  <si>
    <t>Übersetzung_56</t>
  </si>
  <si>
    <t>feldschlüsselSammlDaten:94</t>
  </si>
  <si>
    <t>Media 2</t>
  </si>
  <si>
    <t>occurrence_medium:path:2</t>
  </si>
  <si>
    <t>file path 2</t>
  </si>
  <si>
    <t>Beschriftung Datei 3</t>
  </si>
  <si>
    <t>Pfadangabe Datei 2</t>
  </si>
  <si>
    <t>Beschriftung Datei 2</t>
  </si>
  <si>
    <t>Beschriftung Datei 1</t>
  </si>
  <si>
    <t>Beschriftung Mediendatei 1</t>
  </si>
  <si>
    <t>Beschriftung Mediendatei 2</t>
  </si>
  <si>
    <t>Beschriftung Mediendatei 3</t>
  </si>
  <si>
    <t>Pfadangabe Mediendatei 2</t>
  </si>
  <si>
    <t>hat Beschriftung für Mediendatei 1</t>
  </si>
  <si>
    <t>hat Beschriftung für Mediendatei 2</t>
  </si>
  <si>
    <t>hat Beschriftung für Mediendatei 3</t>
  </si>
  <si>
    <t>hat Pfadangabe Mediendatei 2</t>
  </si>
  <si>
    <t>Übersetzung_57</t>
  </si>
  <si>
    <t>feldschlüsselSammlDaten:95</t>
  </si>
  <si>
    <t>occAttr:90</t>
  </si>
  <si>
    <t>Anderer Beleg</t>
  </si>
  <si>
    <t>Beleg außerdem</t>
  </si>
  <si>
    <t>hat anderen Beleg</t>
  </si>
  <si>
    <t>has another voucher</t>
  </si>
  <si>
    <t>Terminus (Datenkonzept)</t>
  </si>
  <si>
    <t>dwc:eventDate</t>
  </si>
  <si>
    <t>Übersetzung_58</t>
  </si>
  <si>
    <t>feldschlüsselSammlDaten:96</t>
  </si>
  <si>
    <t>Anzahl Samen (Werteliste)</t>
  </si>
  <si>
    <t>occAttr:fk_106</t>
  </si>
  <si>
    <t>Anzahl Samen</t>
  </si>
  <si>
    <t>number of seeds</t>
  </si>
  <si>
    <t>0; 1; 2-5; 6-10; 11-25; 26-50; 51-100; 101-1000; &gt;1000;</t>
  </si>
  <si>
    <t>Anzahl gesammelter Samen</t>
  </si>
  <si>
    <t>Nord; Nordost; Ost; Südost; Süd; Südwest; West; Nordwest; alle Himmelsrichtungen;</t>
  </si>
  <si>
    <t>Anzahl vorhandener Einzelpflanzen</t>
  </si>
  <si>
    <t>Verknüpftes Forschungsobjekt (ID)</t>
  </si>
  <si>
    <t>Verknüpfter Forschungsgegenstand</t>
  </si>
  <si>
    <t>hat Vorschaubild des Forschungsobjekts</t>
  </si>
  <si>
    <t>Forschungsobjekt (Eigenart)</t>
  </si>
  <si>
    <t>Forschungsobjekt (Vorschaubild)</t>
  </si>
  <si>
    <t>Forschungsobjekt (Typ)</t>
  </si>
  <si>
    <t>Vorschaubild, verknüpfter Forschungsgegenstand</t>
  </si>
  <si>
    <t>Eigenart, verknüpfter Forschungsgegenstand</t>
  </si>
  <si>
    <t>Forschungsobjekt ist vom Typ</t>
  </si>
  <si>
    <t>Übersetzung_59</t>
  </si>
  <si>
    <t>feldschlüsselSammlDaten:97</t>
  </si>
  <si>
    <t>Begleitarten</t>
  </si>
  <si>
    <t>occAttr:89</t>
  </si>
  <si>
    <t>mit Begleitarten</t>
  </si>
  <si>
    <t>associated species</t>
  </si>
  <si>
    <t>Übersetzung_60</t>
  </si>
  <si>
    <t>feldschlüsselSammlDaten:98</t>
  </si>
  <si>
    <t>occAttr:fk_9</t>
  </si>
  <si>
    <t>Bestimmung (sicher/unsicher)</t>
  </si>
  <si>
    <t>Bestimmung gewiß/ungewiß</t>
  </si>
  <si>
    <t>determination certain/uncertain</t>
  </si>
  <si>
    <t>ist die Bestimmung gewiß?</t>
  </si>
  <si>
    <t>Bestimmung gewiß?</t>
  </si>
  <si>
    <t>dwc:identificationVerificationStatus</t>
  </si>
  <si>
    <t>dwc:associatedTaxa</t>
  </si>
  <si>
    <t>dwc:genus</t>
  </si>
  <si>
    <t>Erdmaßzahlen, engl. (Breite, Länge)</t>
  </si>
  <si>
    <t>Koordinaten, engl. (Breite, Länge)</t>
  </si>
  <si>
    <t>Geographische Koordinaten, engl.</t>
  </si>
  <si>
    <t>hat engl. Geographische Koordinaten</t>
  </si>
  <si>
    <t>Übersetzung_61</t>
  </si>
  <si>
    <t>feldschlüsselSammlDaten:99</t>
  </si>
  <si>
    <t>sample:fk_created_by</t>
  </si>
  <si>
    <t>Aufnahme erstellt durch</t>
  </si>
  <si>
    <t>EMPFOHLEN, ERFORDERLICH</t>
  </si>
  <si>
    <t>sample created by</t>
  </si>
  <si>
    <t>Übersetzung_62</t>
  </si>
  <si>
    <t>feldschlüsselSammlDaten:100</t>
  </si>
  <si>
    <t>Anzahl beprobter Pflanzen (Werteliste)</t>
  </si>
  <si>
    <t>smpAttr:fk_75</t>
  </si>
  <si>
    <t>Anzahl beprobter Pflanzen</t>
  </si>
  <si>
    <t>Übersetzung_63</t>
  </si>
  <si>
    <t>feldschlüsselSammlDaten:101</t>
  </si>
  <si>
    <t>Anzahl Einzelproben</t>
  </si>
  <si>
    <t>number of sampled plants</t>
  </si>
  <si>
    <t>hat {n} Einzelproben</t>
  </si>
  <si>
    <t>mit {n} beprobten Pflanzen</t>
  </si>
  <si>
    <t>Nicht importieren…Anz. Einzelproben</t>
  </si>
  <si>
    <t>No_import_Anz. Einzelproben</t>
  </si>
  <si>
    <t>number of samples</t>
  </si>
  <si>
    <t>Übersetzung_64</t>
  </si>
  <si>
    <t>feldschlüsselSammlDaten:102</t>
  </si>
  <si>
    <t>Aufnahmemethode (Werteliste)</t>
  </si>
  <si>
    <t>smpAttr:fk_77</t>
  </si>
  <si>
    <t>sampling method</t>
  </si>
  <si>
    <t>Erstbeprobung; Wiederholungsbeprobung;</t>
  </si>
  <si>
    <t>mit allgemeinen Anmerkungen</t>
  </si>
  <si>
    <t>Übersetzung_65</t>
  </si>
  <si>
    <t>feldschlüsselSammlDaten:103</t>
  </si>
  <si>
    <t>Übersetzung_66</t>
  </si>
  <si>
    <t>feldschlüsselSammlDaten:104</t>
  </si>
  <si>
    <t>Beprobte Fläche (qm)</t>
  </si>
  <si>
    <t>smpAttr:76</t>
  </si>
  <si>
    <t>sampled area (m²)</t>
  </si>
  <si>
    <t>Beprobte Fläche (m²)</t>
  </si>
  <si>
    <t>mit beprobter Fläche (m²) von</t>
  </si>
  <si>
    <t>dwc:sampleSizeValue &amp; dwc:sampleSizeUnit</t>
  </si>
  <si>
    <t>dwc:relatedResourceID</t>
  </si>
  <si>
    <t>Übersetzung_67</t>
  </si>
  <si>
    <t>feldschlüsselSammlDaten:105</t>
  </si>
  <si>
    <t>Beprobungsraum (Kürzel)</t>
  </si>
  <si>
    <t>smpAttr:93</t>
  </si>
  <si>
    <t>sampled landscape region (abbr.)</t>
  </si>
  <si>
    <t>NW; NO; SO; SW; S</t>
  </si>
  <si>
    <t>Biotoptyp (Werteliste)</t>
  </si>
  <si>
    <t>smpAttr:fk_86</t>
  </si>
  <si>
    <t>Biotoptyp</t>
  </si>
  <si>
    <t>Lebensraumeigenart</t>
  </si>
  <si>
    <t>in Biotoptyp</t>
  </si>
  <si>
    <t>Übersetzung_68</t>
  </si>
  <si>
    <t>feldschlüsselSammlDaten:106</t>
  </si>
  <si>
    <t>Bodenart (Werteliste)</t>
  </si>
  <si>
    <t>smpAttr:fk_72</t>
  </si>
  <si>
    <t>Bodenart</t>
  </si>
  <si>
    <t>auf Bodenart</t>
  </si>
  <si>
    <t>soil type</t>
  </si>
  <si>
    <t>Kies; Sand; sandiger Lehm; Lehm; toniger Lehm; Ton; Schluff; Torf;</t>
  </si>
  <si>
    <t>Küstenferne Meeresgebiete der Nordsee; Äussere Meeresgebiete der Ostsee; Flachwasserzonen der Nordsee (Sublitoral); Innere Gewässer der Ostsee (Bodden [inkl. Schlei], Haffe, Ästuare); Watt der Nordsee (Eulitoral, ohne Brack- und Salzwasserröhrichte); Hydrolitoral der Ostsee (episodisch trockenfallend, ohne Brackwasserröhrichte); Salzgrünland der Nordseeküste (Supralitoral); Salzgrünland, Brackwasserröhrichte und -Hochstaudenfluren des Geolitorals der Ostseeküste; Sände, Sand-, Geröll- und Blockstrände; Küstendünen; Fels- und Steilküsten; Äcker und Ackerbrache; Bauwerke; Deponien und Rieselfelder; Feldgehölze, Gebüsche, Hecken und Gehölzkulturen; Felsen, Block- und Schutthalden, Geröllfelder, Offene Bereiche mit Sandigem oder Bindigem Substrat; Felsen der Subalpinen bis Nivalen Stufe; Firn, Permanente Schneefelder und Gletscher; Fliessende Gewässer; Gebirgsrasen (Subalpine bis Alpine Stufe); Gebüsche der Hochmontanen bis Subalpinen Stufe; Gewässer der Subalpinen bis Alpinen Stufe; Großseggenriede; Grundwasser und Höhlengewässer; Hoch-, Zwischen- und Übergangsmoore; Höhlen (einschl. Stollen, Brunnenschächte etc.); Kleine, Unbefestigte Freiflächen Des Besiedelten Bereiches; Laub(Misch)Wälder und -Forste (Laubbaumanteil &gt; 50 %); Moore der Subalpinen bis Alpinen Stufe; Nadel(Misch)Wälder und -Forste; Quellen (inkl. Quellabfluss [Krenal]); Röhrichte (ohne Brackwasserröhrichte); Schneeböden, Schneetälchen; Stauden- und Lägerfluren der Hochmontanen bis Alpinen Stufe; Stehende Gewässer; Steinschutthalden und Schotterflächen der Subalpinen bis Alpinen Stufe; Subalpine Wälder; Trockenrasen sowie Grünland Trockener bis Frischer Standorte; Verkehrsanlagen und Plätze; Waldfreie Niedermoore und Sümpfe, Grünland Nasser bis Feuchter Standorte (ohne Röhrichte und Großseggenrieder); Waldmäntel und Vorwälder, Spezielle Waldnutzungsformen; Wald- und Ufersäume, Staudenfluren; Zwergstrauchheiden; Zwergstrauchheiden der Subalpinen bis Alpinen Stufe;</t>
  </si>
  <si>
    <t>Übersetzung_69</t>
  </si>
  <si>
    <t>feldschlüsselSammlDaten:107</t>
  </si>
  <si>
    <t>Bodensammlung</t>
  </si>
  <si>
    <t>Bodensammlung (Ja/Nein/Teils)</t>
  </si>
  <si>
    <t>smpAttr:fk_74</t>
  </si>
  <si>
    <t>soil sampling</t>
  </si>
  <si>
    <t>Bodensammlung?</t>
  </si>
  <si>
    <t>ja; nein; teils;</t>
  </si>
  <si>
    <t>hat Bodensammlung</t>
  </si>
  <si>
    <t>Übersetzung_70</t>
  </si>
  <si>
    <t>feldschlüsselSammlDaten:108</t>
  </si>
  <si>
    <t>Eigentumsverhältnisse (Werteliste)</t>
  </si>
  <si>
    <t>smpAttr:fk_95</t>
  </si>
  <si>
    <t>Eigentumsverhältnisse</t>
  </si>
  <si>
    <t>mit Eigentumsverhältnissen der Sammelstätte</t>
  </si>
  <si>
    <t>privat; Stiftung; Staat; Land; Gemeinde; NGO (NABU, BUND..); TüPl;</t>
  </si>
  <si>
    <t>ownership situation of sampling site</t>
  </si>
  <si>
    <t>Eigentumsverhältnisse, Sammelstätte</t>
  </si>
  <si>
    <t>Übersetzung_71</t>
  </si>
  <si>
    <t>feldschlüsselSammlDaten:109</t>
  </si>
  <si>
    <t>EUNIS-Habitatyp (Werteliste)</t>
  </si>
  <si>
    <t>smpAttr:fk_88</t>
  </si>
  <si>
    <t>habitat type (EUNIS)</t>
  </si>
  <si>
    <t>hat EUNIS-Habitattyp</t>
  </si>
  <si>
    <t>mit {n} gesammelten Samen</t>
  </si>
  <si>
    <t>EUNIS-Habitattyp</t>
  </si>
  <si>
    <t>EUNIS Lebenswohnraum</t>
  </si>
  <si>
    <t>EUNIS Kennziffer des Lebenswohnraums</t>
  </si>
  <si>
    <t>Übersetzung_72</t>
  </si>
  <si>
    <t>feldschlüsselSammlDaten:110</t>
  </si>
  <si>
    <t>Gefährdungsursachen sonstige</t>
  </si>
  <si>
    <t>smpAttr:94</t>
  </si>
  <si>
    <t>Gefährdungsursachen außerdem</t>
  </si>
  <si>
    <t>mit Gefährdungsursachen außerdem</t>
  </si>
  <si>
    <t>eben (0-5%); wellig (6-10%); hügelig (11-20%); moderat (21-30%); steil (&gt;30%);</t>
  </si>
  <si>
    <t>Höhenlage, Höhenbereich (m)</t>
  </si>
  <si>
    <t>altitude or altitude range (m)</t>
  </si>
  <si>
    <t>Übersetzung_73</t>
  </si>
  <si>
    <t>feldschlüsselSammlDaten:111</t>
  </si>
  <si>
    <t>Keine Saatgutbeprobung - Anderer Grund</t>
  </si>
  <si>
    <t>smpAttr:96</t>
  </si>
  <si>
    <t>dwc:verbatimElevation</t>
  </si>
  <si>
    <t>Saatgutbeprobung (Werteliste)</t>
  </si>
  <si>
    <t>smpAttr:fk_90</t>
  </si>
  <si>
    <t>0.1.</t>
  </si>
  <si>
    <t>0.2.</t>
  </si>
  <si>
    <t>0.3.</t>
  </si>
  <si>
    <t>Saatgut beprobt; Art nicht nachweisbar; Individuen nur vegetativ; Saatgut bzw. Sporen bei Begehung nicht weit genug entwickelt; Schädigung durch Fraß, Pilze u.a.; bei Begehung nur Blüten vorhanden; anderer Grund;</t>
  </si>
  <si>
    <t>ja: Saatgut beprobt; nein: Art nicht nachweisbar; nein: Individuen nur vegetativ; nein: Saatgut bzw. Sporen bei Begehung nicht weit genug entwickelt; nein: Schädigung durch Fraß, Pilze u. a.; nein: bei Begehung nur Blüten vorhanden; nein: anderer Grund;</t>
  </si>
  <si>
    <t>Saatgutbeprobung/keine Saatgutbeprobung</t>
  </si>
  <si>
    <t>with or without seed sampling</t>
  </si>
  <si>
    <t>Übersetzung_74</t>
  </si>
  <si>
    <t>feldschlüsselSammlDaten:112</t>
  </si>
  <si>
    <t>seed sampling unsuccessful, also because</t>
  </si>
  <si>
    <t>Saatgutbeprobung war erfolgreich oder ohne</t>
  </si>
  <si>
    <t>ohne Saatgutbeprobung außerdem weil</t>
  </si>
  <si>
    <t>Saatgutbeprobung (erfolgreich, oder ohne)</t>
  </si>
  <si>
    <t>Saatgutbeprobung erfolglos außerdem</t>
  </si>
  <si>
    <t>Notwendige Pflege-/Behandlungsmaßnahmen</t>
  </si>
  <si>
    <t>Wirkliche Pflege-/Behandlungsmaßnahmen</t>
  </si>
  <si>
    <t>Außerdem wirkliche Pflege-/Behandlungsmaßnahmen</t>
  </si>
  <si>
    <t>Außerdem notwendige Pflege-/Behandlungsmaßnahmen</t>
  </si>
  <si>
    <t>mit außerdem notwendigen Pflege-/ Managementmaßnahmen</t>
  </si>
  <si>
    <t>mit notwendigen Pflege-/ Managementmaßnahmen</t>
  </si>
  <si>
    <t>mit aktuellen Managementmaßnahmen außerdem</t>
  </si>
  <si>
    <t>Übersetzung_75</t>
  </si>
  <si>
    <t>feldschlüsselSammlDaten:113</t>
  </si>
  <si>
    <t>PH-Wert (Werteliste)</t>
  </si>
  <si>
    <t>smpAttr:fk_71</t>
  </si>
  <si>
    <t>pH value (range)</t>
  </si>
  <si>
    <t>pH Wert</t>
  </si>
  <si>
    <t>pH Wertebreich (Boden)</t>
  </si>
  <si>
    <t>hat Boden pH-Wertbereich</t>
  </si>
  <si>
    <t>sauer; neutral; basisch;</t>
  </si>
  <si>
    <t>Übersetzung_76</t>
  </si>
  <si>
    <t>feldschlüsselSammlDaten:114</t>
  </si>
  <si>
    <t>smpAttr:fk_73</t>
  </si>
  <si>
    <t>Sammelstrategie (Werteliste)</t>
  </si>
  <si>
    <t>zufällig; regelmäßig; Transekt (linear); im Zentrum der Population; am Rand der Population; andere Beprobung;</t>
  </si>
  <si>
    <t>Sammelstrategie</t>
  </si>
  <si>
    <t>Aufsammlungshäufigkeit | Erstmalige oder wiederholte Aufsammlung</t>
  </si>
  <si>
    <t>Trennung am „|“ und ersten Fund ausgeben, Leerzeichen löschen</t>
  </si>
  <si>
    <t>Ergebnis</t>
  </si>
  <si>
    <t>Sammelhäufigkeit</t>
  </si>
  <si>
    <t>collection frequency</t>
  </si>
  <si>
    <t>Wiederholungssammlung?</t>
  </si>
  <si>
    <t>Sammelhäufigkeit ist</t>
  </si>
  <si>
    <t>?Aufnahmemethode? Oder Sammelhäufigkeit</t>
  </si>
  <si>
    <t>Sammelvorgehen</t>
  </si>
  <si>
    <t>mit Sammelvorgehen</t>
  </si>
  <si>
    <t>Übersetzung_77</t>
  </si>
  <si>
    <t>feldschlüsselSammlDaten:115</t>
  </si>
  <si>
    <t>Schutzgebietskategorie (Werteliste)</t>
  </si>
  <si>
    <t>smpAttr:fk_32</t>
  </si>
  <si>
    <t>Schutzgebietskategorie</t>
  </si>
  <si>
    <t>im Schutzgebiet</t>
  </si>
  <si>
    <t>mit Schutzgebietskategorie</t>
  </si>
  <si>
    <t>category of protected area</t>
  </si>
  <si>
    <t>Gebiet sehr schutzwürdig; Landschaftsschutzgebiet; Naturpark; Biosphärenreservat; FFH Gebiet; Int. Vogelschutzgebiet; Feuchtgeb. int. Bedeutung; Feuchtgeb. nat. Bedeutung; Nationalpark; Naturschutzgebiet; Geschützter Biotop §25/30;</t>
  </si>
  <si>
    <t>Schutzgebietsgruppe</t>
  </si>
  <si>
    <t>Übersetzung_78</t>
  </si>
  <si>
    <t>feldschlüsselSammlDaten:116</t>
  </si>
  <si>
    <t>Standort-Code</t>
  </si>
  <si>
    <t>smpAttr:129</t>
  </si>
  <si>
    <t>hat Standort-Code</t>
  </si>
  <si>
    <t>Standort-Kennziffer</t>
  </si>
  <si>
    <t>code of site location</t>
  </si>
  <si>
    <t>Übersetzung_79</t>
  </si>
  <si>
    <t>feldschlüsselSammlDaten:117</t>
  </si>
  <si>
    <t>Ungenauigkeit</t>
  </si>
  <si>
    <t>smpAttr:26</t>
  </si>
  <si>
    <t>Koordinatenungenauigkeit</t>
  </si>
  <si>
    <t>darstellen mit Koordinatenungenauigkeit von</t>
  </si>
  <si>
    <t>Fundpunkt ungenau darstellen</t>
  </si>
  <si>
    <t>display location imprecisely by</t>
  </si>
  <si>
    <t>Zwischenzeilig oder zwischenreihig neue Zeilen („neue Sprachfassung“) oder Spalten („neues Datenübersetzungsfeld“) einzufügen, erneuert i.d.R. Zellverweise richtigermaßen – Kuddelmuddel entsteht dann, falls man äußerste Randspalten oder Randzeilen verschiebt, oder am Rand Neues anfügt.</t>
  </si>
  <si>
    <t>Exportfeld</t>
  </si>
  <si>
    <t>Artname</t>
  </si>
  <si>
    <t>Taxon Nummer</t>
  </si>
  <si>
    <t>Begleitart</t>
  </si>
  <si>
    <t>Übersetzung_80</t>
  </si>
  <si>
    <t>feldschlüsselSammlDaten:118</t>
  </si>
  <si>
    <t>Deutscher Artname</t>
  </si>
  <si>
    <t>hat Deutschen Artnamen</t>
  </si>
  <si>
    <t>Nicht importieren…Deutscher Artname</t>
  </si>
  <si>
    <t>No_import…Deutscher Artname</t>
  </si>
  <si>
    <t>Deutscher Name</t>
  </si>
  <si>
    <t>vernacular species name (german)</t>
  </si>
  <si>
    <t>Übersetzung_81</t>
  </si>
  <si>
    <t>feldschlüsselSammlDaten:119</t>
  </si>
  <si>
    <t>Autor</t>
  </si>
  <si>
    <t>hat Erstbeschreiber</t>
  </si>
  <si>
    <t>Nicht importieren…Autor</t>
  </si>
  <si>
    <t>No_import…Autor</t>
  </si>
  <si>
    <t>Erstbeschreiber (des Pflanzennamens)</t>
  </si>
  <si>
    <t>original author (of the plant name)</t>
  </si>
  <si>
    <t>Übersetzung_82</t>
  </si>
  <si>
    <t>feldschlüsselSammlDaten:120</t>
  </si>
  <si>
    <t>Rote Liste (Einstufung)</t>
  </si>
  <si>
    <t>hat Rote Liste Einstufung</t>
  </si>
  <si>
    <t>Nicht importieren…Rote Liste</t>
  </si>
  <si>
    <t>No_import…Rote Liste</t>
  </si>
  <si>
    <t>Rote Liste?</t>
  </si>
  <si>
    <t>has Red List classification</t>
  </si>
  <si>
    <t>Übersetzung_83</t>
  </si>
  <si>
    <t>feldschlüsselSammlDaten:121</t>
  </si>
  <si>
    <t>Daten schützenswert?</t>
  </si>
  <si>
    <t>Sensible Daten?</t>
  </si>
  <si>
    <t>Nicht importieren-zu-tun-prüfen…sensible Daten</t>
  </si>
  <si>
    <t>No_import…sensible Daten</t>
  </si>
  <si>
    <t>has data worthy of protection</t>
  </si>
  <si>
    <t>Daten schutzwürdig?</t>
  </si>
  <si>
    <t>enthält schützenswerte Daten</t>
  </si>
  <si>
    <t>Anmerkung zur Art-Beobachtung</t>
  </si>
  <si>
    <t>Institution</t>
  </si>
  <si>
    <t>Sammlungsdatum</t>
  </si>
  <si>
    <t>Saatgut beprobt?</t>
  </si>
  <si>
    <t>Keine Beprobung - anderer Grund</t>
  </si>
  <si>
    <t>Übersetzung_84</t>
  </si>
  <si>
    <t>feldschlüsselSammlDaten:122</t>
  </si>
  <si>
    <t>Keimversuch?</t>
  </si>
  <si>
    <t>mit Keimversuch?</t>
  </si>
  <si>
    <t>Nicht importieren…Keimversuch</t>
  </si>
  <si>
    <t>no_import…Keimversuch</t>
  </si>
  <si>
    <t>Keimversuch</t>
  </si>
  <si>
    <t>germination test</t>
  </si>
  <si>
    <t>Beprobungsraum</t>
  </si>
  <si>
    <t>Gemeinde/ Stadt</t>
  </si>
  <si>
    <t>Übersetzung_85</t>
  </si>
  <si>
    <t>feldschlüsselSammlDaten:123</t>
  </si>
  <si>
    <t>Raumreferenz Eingabe</t>
  </si>
  <si>
    <t>Übersetzung_86</t>
  </si>
  <si>
    <t>feldschlüsselSammlDaten:124</t>
  </si>
  <si>
    <t>Referenzsystem Eingabe</t>
  </si>
  <si>
    <t>mit Referenzsystem Eingabe</t>
  </si>
  <si>
    <t>Nicht importieren…Referenzsystem Eingabe</t>
  </si>
  <si>
    <t>No_import…Referenzsystem Eingabe</t>
  </si>
  <si>
    <t>Eingegebenes Meßraumsystem</t>
  </si>
  <si>
    <t>Unschärfe</t>
  </si>
  <si>
    <t>Latitude (WGS84)</t>
  </si>
  <si>
    <t>Longitude (WGS84)</t>
  </si>
  <si>
    <t>entered spacial measurement system</t>
  </si>
  <si>
    <t>Übersetzung_87</t>
  </si>
  <si>
    <t>feldschlüsselSammlDaten:125</t>
  </si>
  <si>
    <t>Raumreferenz Ausgabe</t>
  </si>
  <si>
    <t>mit Raumreferenz Ausgabe</t>
  </si>
  <si>
    <t>Nicht importieren…Raumreferenz Ausgabe</t>
  </si>
  <si>
    <t>No_import…Raumreferenz Ausgabe</t>
  </si>
  <si>
    <t>Ausgabe Raumbezug</t>
  </si>
  <si>
    <t>issued spatial dimension</t>
  </si>
  <si>
    <t>TKQ</t>
  </si>
  <si>
    <t>Boden pH</t>
  </si>
  <si>
    <t>Habitattyp</t>
  </si>
  <si>
    <t>Aufnahmemethode</t>
  </si>
  <si>
    <t>Sammelweise</t>
  </si>
  <si>
    <t>Übersetzung_88</t>
  </si>
  <si>
    <t>feldschlüsselSammlDaten:126</t>
  </si>
  <si>
    <t>Samen od. Früchte aufgelesen?</t>
  </si>
  <si>
    <t>Nicht importieren…Samen od. Früchte aufgelesen</t>
  </si>
  <si>
    <t>No_import…Samen od. Früchte aufgelesen?</t>
  </si>
  <si>
    <t>seeds or fruits picked up?</t>
  </si>
  <si>
    <t>Belege</t>
  </si>
  <si>
    <t>Aktuelle Pflegemaßnahmen Freitext</t>
  </si>
  <si>
    <t>Notwendige Pflegemaßnahmen Freitext</t>
  </si>
  <si>
    <t>Aufnahme Anmerkung</t>
  </si>
  <si>
    <t>Übersetzung_89</t>
  </si>
  <si>
    <t>feldschlüsselSammlDaten:127</t>
  </si>
  <si>
    <t>Bestätigt durch</t>
  </si>
  <si>
    <t>Nicht importieren…Bestätigt durch</t>
  </si>
  <si>
    <t>No_import…Bestätigt durch</t>
  </si>
  <si>
    <t>confirmed by</t>
  </si>
  <si>
    <t>Übersetzung_90</t>
  </si>
  <si>
    <t>feldschlüsselSammlDaten:128</t>
  </si>
  <si>
    <t>Bestätigungsdatum</t>
  </si>
  <si>
    <t>bestätigt am</t>
  </si>
  <si>
    <t>Nicht importieren…Bestätigungsdatum</t>
  </si>
  <si>
    <t>No_import…Bestätigungsdatum</t>
  </si>
  <si>
    <t>date of confirmation</t>
  </si>
  <si>
    <t>Übersetzung_91</t>
  </si>
  <si>
    <t>feldschlüsselSammlDaten:129</t>
  </si>
  <si>
    <t>Art gefunden?</t>
  </si>
  <si>
    <t>Wurde die Art gefunden?</t>
  </si>
  <si>
    <t>Nicht importieren…Art gefunden</t>
  </si>
  <si>
    <t>No_import…Art gefunden</t>
  </si>
  <si>
    <t>species found?</t>
  </si>
  <si>
    <t>Übersetzung_92</t>
  </si>
  <si>
    <t>feldschlüsselSammlDaten:130</t>
  </si>
  <si>
    <t>Eingabedatum</t>
  </si>
  <si>
    <t>hat Datum der Eingabe</t>
  </si>
  <si>
    <t>Nicht importieren…Eingabedatum</t>
  </si>
  <si>
    <t>No_import…Eingabedatum</t>
  </si>
  <si>
    <t>submission date</t>
  </si>
  <si>
    <t>Übersetzung_93</t>
  </si>
  <si>
    <t>feldschlüsselSammlDaten:131</t>
  </si>
  <si>
    <t>zuletzt bearbeitet am</t>
  </si>
  <si>
    <t>Letzte Bearbeitung</t>
  </si>
  <si>
    <t>Nicht importieren…Letzte Bearbeitung</t>
  </si>
  <si>
    <t>No_import…Letzte Bearbeitung</t>
  </si>
  <si>
    <t>last modification</t>
  </si>
  <si>
    <t>Übersetzung_94</t>
  </si>
  <si>
    <t>feldschlüsselSammlDaten:132</t>
  </si>
  <si>
    <t>Bearbeitungsstatus</t>
  </si>
  <si>
    <t>mit Bearbeitungsstatus</t>
  </si>
  <si>
    <t>Nicht importieren…Bearbeitungsstatus</t>
  </si>
  <si>
    <t>No_import…Bearbeitungsstatus</t>
  </si>
  <si>
    <t>processing status</t>
  </si>
  <si>
    <t>Bearbeitungsstand</t>
  </si>
  <si>
    <t>Import GUID</t>
  </si>
  <si>
    <t>n.a. Permit Registration Number</t>
  </si>
  <si>
    <t>n.a. Sammelnummer</t>
  </si>
  <si>
    <t>Abkürzungen</t>
  </si>
  <si>
    <t>n.a.</t>
  </si>
  <si>
    <t>nichts angegeben; not available; not applicable usw.</t>
  </si>
  <si>
    <t>n.a. Aufnahme erstellt durch</t>
  </si>
  <si>
    <t>n.a. Bestimmung gewiß/sicher?</t>
  </si>
  <si>
    <t>n.a. Gattung</t>
  </si>
  <si>
    <t>n.a. Artname</t>
  </si>
  <si>
    <t>n.a. Interne Akzessionsnummer</t>
  </si>
  <si>
    <t>n.a. Interne Akzessionsnummer / IPEN Kennung</t>
  </si>
  <si>
    <t>n.a. Datensatz erstellt durch</t>
  </si>
  <si>
    <t>n.a. Breitengrad (° ′ ″, engl.)</t>
  </si>
  <si>
    <t>n.a. Längengrad (° ′ ″, engl.)</t>
  </si>
  <si>
    <t>n.a. Höhenlage (m)</t>
  </si>
  <si>
    <t>n.a. Anderer Beleg</t>
  </si>
  <si>
    <t>n.a. Verknüpftes Forschungsobjekt</t>
  </si>
  <si>
    <t>n.a. Forschungsobjekt (Vorschaubild)</t>
  </si>
  <si>
    <t>n.a. Bezug des Sammlungsobjektes</t>
  </si>
  <si>
    <t>n.a. Fundort</t>
  </si>
  <si>
    <t>n.a. Anmerkungen zum Fundort</t>
  </si>
  <si>
    <t>n.a. Standort-Code</t>
  </si>
  <si>
    <t>Anzahl lebender Individuen</t>
  </si>
  <si>
    <t>n.a. Anzahl Pflanzen mit reifen Früchten</t>
  </si>
  <si>
    <t>n.a. Anzahl Einzelproben</t>
  </si>
  <si>
    <t>n.a. Bodensammlung</t>
  </si>
  <si>
    <t>n.a. EUNIS Habitat Code</t>
  </si>
  <si>
    <t>n.a. Anmerkungen zur Aufsammlung</t>
  </si>
  <si>
    <t>n.a. Außerdem notwendige Pflegemaßnahmen</t>
  </si>
  <si>
    <t>n.a. Gefährdungsursachen außerdem</t>
  </si>
  <si>
    <t>n.a. Eigentumsverhältnisse</t>
  </si>
  <si>
    <t>n.a. Landnutzung Code</t>
  </si>
  <si>
    <t>n.a. Null-Nachweis</t>
  </si>
  <si>
    <t>n.a. Beschriftung Mediendatei 1</t>
  </si>
  <si>
    <t>n.a. Beschriftung Mediendatei 2</t>
  </si>
  <si>
    <t>n.a. Beschriftung Mediendatei 3</t>
  </si>
  <si>
    <t>n.a. Pfadangabe Mediendatei 2</t>
  </si>
  <si>
    <t>n.a. Datenherkunft</t>
  </si>
  <si>
    <t>Pfadangabe Mediendatei 3</t>
  </si>
  <si>
    <t>hat Pfadangabe Mediendatei 3</t>
  </si>
  <si>
    <t>Media 3</t>
  </si>
  <si>
    <t>n.a. Pfadangabe Mediendatei 3</t>
  </si>
  <si>
    <t>file path 3</t>
  </si>
  <si>
    <t>Pfadangabe Datei 3</t>
  </si>
  <si>
    <t>occurrence_medium:path:3</t>
  </si>
  <si>
    <t>linked research object</t>
  </si>
  <si>
    <t>type of linked research object</t>
  </si>
  <si>
    <t>preview of linked research object</t>
  </si>
  <si>
    <t>Nicht importieren…Gattung</t>
  </si>
  <si>
    <t>Nicht importieren…Artname</t>
  </si>
  <si>
    <t>NO</t>
  </si>
  <si>
    <t>Saatgut beprobt</t>
  </si>
  <si>
    <t>Art nicht nachweisbar</t>
  </si>
  <si>
    <t>Individuen nur vegetativ</t>
  </si>
  <si>
    <t>Saatgut bzw. Sporen bei Begehung nicht weit genug entwickelt</t>
  </si>
  <si>
    <t>Schädigung durch Fraß, Pilze u.a.</t>
  </si>
  <si>
    <t>bei Begehung nur Blüten vorhanden</t>
  </si>
  <si>
    <t>anderer Grund</t>
  </si>
  <si>
    <t>seeds sampled</t>
  </si>
  <si>
    <t>species not tracable</t>
  </si>
  <si>
    <t>individuals only vegetatively</t>
  </si>
  <si>
    <t>seeds or spores not sufficiently developed at time of sampling</t>
  </si>
  <si>
    <t>only flowers present at time of sampling</t>
  </si>
  <si>
    <t>other reason</t>
  </si>
  <si>
    <t>more flowers than fruits</t>
  </si>
  <si>
    <t>more fruits than flowers</t>
  </si>
  <si>
    <t>only flowers</t>
  </si>
  <si>
    <t>only fruits</t>
  </si>
  <si>
    <t>keine Angabe</t>
  </si>
  <si>
    <t>damage caused by grubs, fungi, aso.</t>
  </si>
  <si>
    <t>not specified</t>
  </si>
  <si>
    <t>Kies</t>
  </si>
  <si>
    <t>Sand</t>
  </si>
  <si>
    <t>sandiger Lehm</t>
  </si>
  <si>
    <t>Lehm</t>
  </si>
  <si>
    <t>toniger Lehm</t>
  </si>
  <si>
    <t>Ton</t>
  </si>
  <si>
    <t>Schluff</t>
  </si>
  <si>
    <t>Torf</t>
  </si>
  <si>
    <t>gravel</t>
  </si>
  <si>
    <t>sand</t>
  </si>
  <si>
    <t>sandy clay</t>
  </si>
  <si>
    <t>clay</t>
  </si>
  <si>
    <t>loamy clay</t>
  </si>
  <si>
    <t>silt</t>
  </si>
  <si>
    <t>peat</t>
  </si>
  <si>
    <t>eben (0-5%)</t>
  </si>
  <si>
    <t>wellig (6-10%)</t>
  </si>
  <si>
    <t>hügelig (11-20%)</t>
  </si>
  <si>
    <t>moderat (21-30%)</t>
  </si>
  <si>
    <t>steil (&gt;30%)</t>
  </si>
  <si>
    <t>level (0-5%)</t>
  </si>
  <si>
    <t>undulating (6-10%)</t>
  </si>
  <si>
    <t>hilly (11-20%)</t>
  </si>
  <si>
    <t>moderate (21-30%)</t>
  </si>
  <si>
    <t>steep (&gt;30%)</t>
  </si>
  <si>
    <t>in Höhenlage (m)</t>
  </si>
  <si>
    <t>in Meßtischblatt</t>
  </si>
  <si>
    <t>ja</t>
  </si>
  <si>
    <t>nein</t>
  </si>
  <si>
    <t>teils</t>
  </si>
  <si>
    <t>yes</t>
  </si>
  <si>
    <t>no</t>
  </si>
  <si>
    <t>partly</t>
  </si>
  <si>
    <t>area worthy of protection</t>
  </si>
  <si>
    <t>landscape conservation area</t>
  </si>
  <si>
    <t>nature park</t>
  </si>
  <si>
    <t>biosphere reserve</t>
  </si>
  <si>
    <t>FFH area</t>
  </si>
  <si>
    <t>international bird sanctuary</t>
  </si>
  <si>
    <t>wetland of international importance</t>
  </si>
  <si>
    <t>wetland of national importance</t>
  </si>
  <si>
    <t>national park</t>
  </si>
  <si>
    <t>nature reserve</t>
  </si>
  <si>
    <t>protected biotope §25/30</t>
  </si>
  <si>
    <t>Gebiet sehr schutzwürdig</t>
  </si>
  <si>
    <t>Landschaftsschutzgebiet</t>
  </si>
  <si>
    <t>Naturpark</t>
  </si>
  <si>
    <t>Biosphärenreservat</t>
  </si>
  <si>
    <t>FFH Gebiet</t>
  </si>
  <si>
    <t>Int. Vogelschutzgebiet</t>
  </si>
  <si>
    <t>Feuchtgeb. int. Bedeutung</t>
  </si>
  <si>
    <t>Feuchtgeb. nat. Bedeutung</t>
  </si>
  <si>
    <t>Nationalpark</t>
  </si>
  <si>
    <t>Naturschutzgebiet</t>
  </si>
  <si>
    <t>Geschützter Biotop §25/30</t>
  </si>
  <si>
    <t>Nordost</t>
  </si>
  <si>
    <t>Südost</t>
  </si>
  <si>
    <t>Süd</t>
  </si>
  <si>
    <t>Südwest</t>
  </si>
  <si>
    <t>West</t>
  </si>
  <si>
    <t>Nordwest</t>
  </si>
  <si>
    <t>alle Himmelsrichtungen</t>
  </si>
  <si>
    <t>Ja-Nein-Werte (allg.)</t>
  </si>
  <si>
    <t>Exposition/vorherschende Himmelsrichtung</t>
  </si>
  <si>
    <t>fachsprachlich, abgekürzt</t>
  </si>
  <si>
    <t>N</t>
  </si>
  <si>
    <t>O</t>
  </si>
  <si>
    <t>SO</t>
  </si>
  <si>
    <t>SW</t>
  </si>
  <si>
    <t>W</t>
  </si>
  <si>
    <t>NW</t>
  </si>
  <si>
    <t>alle</t>
  </si>
  <si>
    <t>north</t>
  </si>
  <si>
    <t>north-east</t>
  </si>
  <si>
    <t>east</t>
  </si>
  <si>
    <t>south-east</t>
  </si>
  <si>
    <t>south</t>
  </si>
  <si>
    <t>south-west</t>
  </si>
  <si>
    <t>west</t>
  </si>
  <si>
    <t>north-west</t>
  </si>
  <si>
    <t>all directions</t>
  </si>
  <si>
    <t>englisch, abgekürzt</t>
  </si>
  <si>
    <t>NE</t>
  </si>
  <si>
    <t>SE</t>
  </si>
  <si>
    <t>all</t>
  </si>
  <si>
    <t>Aufnahmemethode bzw. Sammelhäufigkeit</t>
  </si>
  <si>
    <t>Erstbeprobung</t>
  </si>
  <si>
    <t>Wiederholungsbeprobung</t>
  </si>
  <si>
    <t>initial sampling</t>
  </si>
  <si>
    <t>repeated sampling</t>
  </si>
  <si>
    <t>Sammelvorgehen o. Sammelstrategie</t>
  </si>
  <si>
    <t>zufällig</t>
  </si>
  <si>
    <t>regelmäßig</t>
  </si>
  <si>
    <t>Transekt (linear)</t>
  </si>
  <si>
    <t>im Zentrum der Population</t>
  </si>
  <si>
    <t>am Rand der Population</t>
  </si>
  <si>
    <t>andere Beprobung</t>
  </si>
  <si>
    <t>random</t>
  </si>
  <si>
    <t>regular</t>
  </si>
  <si>
    <t>transect (linear)</t>
  </si>
  <si>
    <t>in the centre of the population</t>
  </si>
  <si>
    <t>at the edge of the population</t>
  </si>
  <si>
    <t>other sampling</t>
  </si>
  <si>
    <t>sauer</t>
  </si>
  <si>
    <t>neutral</t>
  </si>
  <si>
    <t>basisch</t>
  </si>
  <si>
    <t>pH Wertebreich</t>
  </si>
  <si>
    <t>acidic</t>
  </si>
  <si>
    <t>alkaline</t>
  </si>
  <si>
    <t>fruits/seeds already fallen</t>
  </si>
  <si>
    <t>seeds/fruits picked up from the ground</t>
  </si>
  <si>
    <t>fruits/seeds unevenly ripe</t>
  </si>
  <si>
    <t>only vegetative (without flowers, fruits, seeds)</t>
  </si>
  <si>
    <t>other</t>
  </si>
  <si>
    <t>nur vegetativ (ohne Blüten, Früchte, Samen)</t>
  </si>
  <si>
    <t>anders</t>
  </si>
  <si>
    <t>Eutrophierung; Nutzungsänderung (Umbruch, u.a.); Nutzungsaufgabe; Verfilzung; Verbuschung/Verwaldung; Tourismus/Naherholung; andere Gefährdungsursachen; nicht ersichtlich</t>
  </si>
  <si>
    <t>privat; Stiftung; Staat; Land; Gemeinde; gemeinnützige Vereinigung (NABU, BUND, …); Truppenübungsplatz;</t>
  </si>
  <si>
    <t>Auswahlliste der Sprachauswahl</t>
  </si>
  <si>
    <t>EUNIS habitate code</t>
  </si>
  <si>
    <t>FORMEL LET(Name1; Wert1OderBerechnung1; Name2; Wert2OderBerechnung2; …) für Spaltenköpfe</t>
  </si>
  <si>
    <t>Das äußerst rechte Übersetzungsfeld kann wahrscheinlich nur fehlerbewirkend inzwischen anderer Spalten umverschoben werden, also dazwischen irgendwo. Ich (Andreas) habe viele Möglichkeiten versucht, doch gelang es mir nicht, das äußerst rechte oder äußerst linke Übersetzungsfeld „sauber“ irgendwo dazwischen einzuordnen, zu verschieben, immer gerieten die XVERWEIS-Zellbereiche/-bezüge durcheinander</t>
  </si>
  <si>
    <t>Übersetzung_95</t>
  </si>
  <si>
    <t>feldschlüsselSammlDaten:133</t>
  </si>
  <si>
    <t>Biotopzustand</t>
  </si>
  <si>
    <t>hat Biotopzustand</t>
  </si>
  <si>
    <t>Nicht importieren…Biotopzustand</t>
  </si>
  <si>
    <t>No_import…Biotopzustand</t>
  </si>
  <si>
    <t>n.a. Biotopzustand</t>
  </si>
  <si>
    <t>Lebensraum-Zustand</t>
  </si>
  <si>
    <t>biotope condition</t>
  </si>
  <si>
    <t>biotope type</t>
  </si>
  <si>
    <t>Wertübersetzung_11</t>
  </si>
  <si>
    <t>Wertübersetzung_12</t>
  </si>
  <si>
    <t>Wertübersetzung_13</t>
  </si>
  <si>
    <t>Wertübersetzung_14</t>
  </si>
  <si>
    <t>Wertübersetzung_15</t>
  </si>
  <si>
    <t>Wertübersetzung_16</t>
  </si>
  <si>
    <t>Wertübersetzung_17</t>
  </si>
  <si>
    <t>Wertübersetzung_18</t>
  </si>
  <si>
    <t>Wertübersetzung_19</t>
  </si>
  <si>
    <t>Wertübersetzung_20</t>
  </si>
  <si>
    <t>Wertübersetzung_21</t>
  </si>
  <si>
    <t>Wertübersetzung_22</t>
  </si>
  <si>
    <t>Wertübersetzung_23</t>
  </si>
  <si>
    <t>Wertübersetzung_24</t>
  </si>
  <si>
    <t>Wertübersetzung_25</t>
  </si>
  <si>
    <t>Notizen zur Geländearbeit</t>
  </si>
  <si>
    <t>Übersetzung_96</t>
  </si>
  <si>
    <t>feldschlüsselSammlDaten:134</t>
  </si>
  <si>
    <t>Anmerkungen zur Geländearbeit</t>
  </si>
  <si>
    <t>hat Anmerkungen zur Geländearbeit</t>
  </si>
  <si>
    <t>Nicht importieren…Anmerkungen zur Geländearbeit</t>
  </si>
  <si>
    <t>No_import_Anmerkungen zur Geländearbeit</t>
  </si>
  <si>
    <t>n.a. Anzamerkungen zur Geländearbeit</t>
  </si>
  <si>
    <t>comments on fieldwork</t>
  </si>
  <si>
    <t>Versuch Listentrennung und Auswahllisten</t>
  </si>
  <si>
    <t>Letztes Trennzeichen löschen</t>
  </si>
  <si>
    <t>Liste in Einzelzellen auftrennen (mangels TEXTTEILEN(…))</t>
  </si>
  <si>
    <t>Zellauswahl aus Einzelzell-Listentext:</t>
  </si>
  <si>
    <t>privat; Stiftung; Staat; Land; Gemeinde; gemeinnützige Vereinigung (NABU, BUND, …); Truppenübungsplatz; und noch mehr;</t>
  </si>
  <si>
    <t>Auswahlformel Datenüberprüfung</t>
  </si>
  <si>
    <t>nur Blüten; mehr Blüten als Früchte; mehr Früchte als Blüten; nur Früchte; Früchte/Samen bereits abgefallen; Samen/Früchte vom Boden aufgelesen; Früchte/Samen ungleich reif; anders;</t>
  </si>
  <si>
    <t>nur Blüten; mehr Blüten als Früchte; mehr Früchte als Blüten; nur Früchte; Früchte/Samen bereits abgefallen; Samen/Früchte vom Boden aufgelesen; Früchte/Samen ungleich reif; nur vegetativ (ohne Blüten, Früchte, Samen); anders;</t>
  </si>
  <si>
    <t>privat; ONB; UNB; NGO; Neufund; Internet; sonstige Quelle</t>
  </si>
  <si>
    <t>Nord; Nordost; Ost; Südost; Süd; Südwest; West; Nordwest;</t>
  </si>
  <si>
    <t>Um sorglos neue Übersetzungsspalten einzufügen, *immer* inzwischen vorhandener Übersetzungsspalten einfügen – damit werden die Zellbezüge erneutermaßen von Excel ordentlich berichtig</t>
  </si>
  <si>
    <t>Auswahlstufen für Excel</t>
  </si>
  <si>
    <t>Formel Datenüberprüfung (für Vorauswahl)</t>
  </si>
  <si>
    <t>Baden-Württemberg; Bayern; Berlin; Brandenburg; Hansestadt Bremen; Hansestadt Hamburg; Hessen; Mecklenburg-Vorpommern; Niedersachsen; Nordrhein-Westfalen; Nordrhein-Westfalen; Rheinland-Pfalz; Saarland; Sachsen; Sachsen-Anhalt; Schleswig-Holstein; Thüringen</t>
  </si>
  <si>
    <t>FALSCH; WAHR;</t>
  </si>
  <si>
    <t>Küstenferne Meeresgebiete der Nordsee; Äussere Meeresgebiete der Ostsee; Flachwasserzonen der Nordsee (Sublitoral); Innere Gewässer der Ostsee (Bodden [inkl. Schlei], Haffe, Ästuare); Watt der Nordsee (Eulitoral, ohne Brack- und Salzwasserröhrichte); Hydrolitoral der Ostsee (episodisch trockenfallend, ohne Brackwasserröhrichte); Salzgrünland der Nordseeküste (Supralitoral); Salzgrünland, Brackwasserröhrichte und -Hochstaudenfluren des Geolitorals der Ostseeküste; Sände, Sand-, Geröll- und Blockstrände; Küstendünen; Fels- und Steilküsten; Äcker und Ackerbrache; Bauwerke; Deponien und Rieselfelder; Feldgehölze, Gebüsche, Hecken und Gehölzkulturen; Felsen, Block- und Schutthalden, Geröllfelder, Offene Bereiche mit Sandigem oder Bindigem Substrat; Felsen der Subalpinen bis Nivalen Stufe; Firn, Permanente Schneefelder und Gletscher; Fliessende Gewässer; Gebirgsrasen (Subalpine bis Alpine Stufe); Gebüsche der Hochmontanen bis Subalpinen Stufe; Gewässer der Subalpinen bis Alpinen Stufe; Großseggenriede; Grundwasser und Höhlengewässer; Hoch-, Zwischen- und Übergangsmoore; Höhlen (einschl. Stollen, Brunnenschächte etc.); Kleine, Unbefestigte Freiflächen Des Besiedelten Bereiches; Laub(Misch)Wälder und -Forste (Laubbaumanteil &gt; 50 %); Moore der Subalpinen bis Alpinen Stufe; Nadel(Misch)Wälder und -Forste; Quellen (inkl. Quellabfluss [Krenal]); Röhrichte (ohne Brackwasserröhrichte); Schneeböden, Schneetälchen; Stauden- und Lägerfluren der Hochmontanen bis Alpinen Stufe; Stehende Gewässer; Steinschutthalden und Schotterflächen der Subalpinen bis Alpinen Stufe; Subalpine Wälder; Trockenrasen sowie Grünland Trockener bis Frischer Standorte; Sandmagerrasen; Sandtrockenrasen; Verkehrsanlagen und Plätze; Waldfreie Niedermoore und Sümpfe, Grünland Nasser bis Feuchter Standorte (ohne Röhrichte und Großseggenrieder); Waldmäntel und Vorwälder, Spezielle Waldnutzungsformen; Wald- und Ufersäume, Staudenfluren; Zwergstrauchheiden; Zwergstrauchheiden der Subalpinen bis Alpinen Stufe;</t>
  </si>
  <si>
    <t>Wie kann man Auswahlstufen für eine Tabellenzelle einstellen oder ergänzen?</t>
  </si>
  <si>
    <t>Koordinaten, Erdmaßzahlen umrechnen (s. auch https://wiki.bgbm.org/wips-daten/index.php/Hilfe:Datentabellen)</t>
  </si>
  <si>
    <t>52.2690888888889</t>
  </si>
  <si>
    <t>Standortbeschreibung</t>
  </si>
  <si>
    <t>Samen od. Früchte vom Boden aufgelesen?</t>
  </si>
  <si>
    <t>wurden Samen od. Früchte vom Boden aufgelesen?</t>
  </si>
  <si>
    <t>fachsprachlich, BG XXX</t>
  </si>
  <si>
    <t>E1.29</t>
  </si>
  <si>
    <t>D2.38</t>
  </si>
  <si>
    <t>E1.3</t>
  </si>
  <si>
    <t>sicher; unsicher</t>
  </si>
  <si>
    <t>gewiß; ungewiß</t>
  </si>
  <si>
    <t>Bestimmung (sicher/unsicher…(un)gewiß)</t>
  </si>
  <si>
    <t>sicher</t>
  </si>
  <si>
    <t>unsicher</t>
  </si>
  <si>
    <t>gewiß</t>
  </si>
  <si>
    <t>ungewiß</t>
  </si>
  <si>
    <t>certain</t>
  </si>
  <si>
    <t>uncertain</t>
  </si>
  <si>
    <t>gewiss</t>
  </si>
  <si>
    <t>ungewiss</t>
  </si>
  <si>
    <t>Beprobungsgroßraum (Kürzel)</t>
  </si>
  <si>
    <t>vorläufig; abgeschlossen; Testdaten</t>
  </si>
  <si>
    <t>Taxon-Nummer (floraweb)</t>
  </si>
  <si>
    <t>hat (floraweb) Taxnr</t>
  </si>
  <si>
    <t>Taxnr (Ordnungszahl, floraweb)</t>
  </si>
  <si>
    <t>52°24'42''N</t>
  </si>
  <si>
    <t>Was sind die Mindestdaten der Saatgutsammlung?</t>
  </si>
  <si>
    <t>WAHR; FALSCH;</t>
  </si>
  <si>
    <t>Punktgenau darstellen; 100m; 1km; 2km; 10km; 100km</t>
  </si>
  <si>
    <t>Bedingte Formatierungen (wichtigste Formeln)</t>
  </si>
  <si>
    <t>Rote Liste-Einstufung</t>
  </si>
  <si>
    <t>kurz-Code</t>
  </si>
  <si>
    <t>G</t>
  </si>
  <si>
    <t>R</t>
  </si>
  <si>
    <t>V</t>
  </si>
  <si>
    <t>D</t>
  </si>
  <si>
    <t>*</t>
  </si>
  <si>
    <t>♦</t>
  </si>
  <si>
    <t>Code erläutert</t>
  </si>
  <si>
    <t>ausgestorben oder verschollen</t>
  </si>
  <si>
    <t>vom Aussterben bedroht</t>
  </si>
  <si>
    <t>stark gefährdet</t>
  </si>
  <si>
    <t>gefährdet</t>
  </si>
  <si>
    <t>Gefährdung unbekannten Ausmaßes</t>
  </si>
  <si>
    <t>extrem selten</t>
  </si>
  <si>
    <t>Vorwarnliste</t>
  </si>
  <si>
    <t>Daten unzureichend</t>
  </si>
  <si>
    <t>ungefährdet</t>
  </si>
  <si>
    <t>nicht bewertet</t>
  </si>
  <si>
    <t>extinct or missing</t>
  </si>
  <si>
    <t>threatened with extinction</t>
  </si>
  <si>
    <t>greatly endangered</t>
  </si>
  <si>
    <t>endangered</t>
  </si>
  <si>
    <t>threat of unknown magnitude</t>
  </si>
  <si>
    <t>extremely rare</t>
  </si>
  <si>
    <t>insufficient data</t>
  </si>
  <si>
    <t>unthreatened</t>
  </si>
  <si>
    <t>not evaluated</t>
  </si>
  <si>
    <t>Kurz-Code mit Erläuterung</t>
  </si>
  <si>
    <t>privat; Obere Naturschutzbehörde; Untere Naturschutzbehörde; gemeinnützige Vereinigung; Neufund; Internet; sonstige Quelle</t>
  </si>
  <si>
    <t>list of warn in advance</t>
  </si>
  <si>
    <t>allgemeinverständlich</t>
  </si>
  <si>
    <t>privat</t>
  </si>
  <si>
    <t>ONB</t>
  </si>
  <si>
    <t>UNB</t>
  </si>
  <si>
    <t>NGO</t>
  </si>
  <si>
    <t>Neufund</t>
  </si>
  <si>
    <t>Internet</t>
  </si>
  <si>
    <t>sonstige Quelle</t>
  </si>
  <si>
    <t>Obere Naturschutzbehörde</t>
  </si>
  <si>
    <t>Untere Naturschutzbehörde</t>
  </si>
  <si>
    <t>gemeinnützige Vereinigung</t>
  </si>
  <si>
    <t>Weltnetz</t>
  </si>
  <si>
    <t>Auswahlstufen für Mindestdaten hervorheben (Arbeitsblatt Feldübersetzungen)</t>
  </si>
  <si>
    <t>Bedingte Formatierungen müssen manchmal bereichshalber nachgeprüft werden, nachdem in einem Arbeitsblatt viel umverschoben, einverfügt oder spaltenvertauscht wurde usw.. Zwischenzeiliges Einfügen in einem Formatierungsbereich stört kaum, da Excel den Formatierungsbereich i.d.R. selbtätig nachrichtet.</t>
  </si>
  <si>
    <t>amtlos</t>
  </si>
  <si>
    <t>3 – gefährdet</t>
  </si>
  <si>
    <t>Übersetzung_97</t>
  </si>
  <si>
    <t>feldschlüsselSammlDaten:135</t>
  </si>
  <si>
    <t>Rote Liste (Kürzel)</t>
  </si>
  <si>
    <t>hat Rote Liste (Kürzel)</t>
  </si>
  <si>
    <t>Nicht importieren…Rote Liste (Kürzel)</t>
  </si>
  <si>
    <t>has Red List classification (abbr.)</t>
  </si>
  <si>
    <t>No_import…Rote Liste (Kürzel)</t>
  </si>
  <si>
    <t>n.a. Rote Liste (Kürzel)</t>
  </si>
  <si>
    <t>0; 1; 2; 3; G; R; V; D; *; ♦; -;</t>
  </si>
  <si>
    <t>0 – ausgestorben oder verschollen; 1 – vom Aussterben bedroht; 2 – stark gefährdet; 3 – gefährdet; G – Gefährdung unbekannten Ausmaßes; R – extrem selten; V – Vorwarnliste; D – Daten unzureichend; * – ungefährdet; ♦ – nicht bewertet; - – kein etablierter Nachweis</t>
  </si>
  <si>
    <t>BGBM; BG MZ; BG OS; BG RG;</t>
  </si>
  <si>
    <t>Herbarbeleg; Blatt; Bodenprobe; DNA-Probe; Foto;</t>
  </si>
  <si>
    <t>kein Beleg; Herbar; Blatt; Bodenprobe; DNA-Probe; Foto;</t>
  </si>
  <si>
    <r>
      <rPr>
        <sz val="11"/>
        <color theme="9" tint="0.39997558519241921"/>
        <rFont val="Calibri"/>
        <family val="2"/>
      </rPr>
      <t>✔</t>
    </r>
    <r>
      <rPr>
        <sz val="11"/>
        <color theme="1"/>
        <rFont val="Calibri"/>
        <family val="2"/>
        <charset val="1"/>
      </rPr>
      <t xml:space="preserve"> Feldübersetzungen – Ergänzende Erläuterung mit Formel »=Bezug-Erforderlichkeitsstufe &amp; "es Feld … "«</t>
    </r>
  </si>
  <si>
    <r>
      <rPr>
        <sz val="11"/>
        <color theme="9" tint="0.39997558519241921"/>
        <rFont val="Calibri"/>
        <family val="2"/>
      </rPr>
      <t>✔</t>
    </r>
    <r>
      <rPr>
        <sz val="11"/>
        <color theme="1"/>
        <rFont val="Calibri"/>
        <family val="2"/>
        <charset val="1"/>
      </rPr>
      <t xml:space="preserve"> Anmerkungen (Kommentare) für alle Felder „… außerdem“ als künstliches Ergänzungsfeld</t>
    </r>
  </si>
  <si>
    <t>LET-Vorlage-Formel für wertübersetzende Zwillingsspalte</t>
  </si>
  <si>
    <t>Formelmäßig kommen zum Einsatz: XVERWEIS(…) für Übersetzungsbezüge (um Begriffe zuzuordnen), Bedingte Formatierungen (Start → Bedingte Formatierungen) zur Farbgestaltung und Eingabehilfe, und „Datenüberprüfung“ für Auswahlmöglichkeiten eines Einzelwertes (Daten → Datenüberprüfung).</t>
  </si>
  <si>
    <t>Was sind die ERFORDERLICHen Importfelder beim nachträglichen Datenergänzen, Datenüberschreiben?</t>
  </si>
  <si>
    <t>Derzeit: (1) „Akzession ID“, (2) „Aufnahmedatum (TT.MM.JJJJ)*“, und (3) eine der Koordinatenmöglichkeiten: „Koordinaten“ (51.28506N, 11.0996E) ODER „Nord“ (51.28506N) mit „Ost” (11.0996E) – und ERFORDERLICH bis WAHLFREI die „Externe ID des Datensatzes“, z.B. falls IPEN-Kennzeichnung in dieses Feld eingetragen wurde</t>
  </si>
  <si>
    <t>Wie kann man „fehlerfrei“ eine neue Übersetzungsspalte hinzufügen mit erneut richtigen Zellbezügen?</t>
  </si>
  <si>
    <t>im Beprobungsraum (Kürzel)</t>
  </si>
  <si>
    <t>Projektregion (Kürzel)</t>
  </si>
  <si>
    <t>»Saatgutaufsammlung« sei die Beispieltabelle zum Dateneingeben und Datenpflegen, mit umschaltbaren Spaltenköpfen für unterschiedliche Auswertungsfälle. Blatt »Import-Zwischenablage« ist als reine Datenwerte-Kopie gedacht nur für den Importschritt, der am besten nur die nötigsten Spalten enthält und als Excel-Arbeitsblatt herausgesondert abgespeichert wird, um nur ein XLSX-Import-Arbeitsblatt zu importieren.</t>
  </si>
  <si>
    <r>
      <t>=</t>
    </r>
    <r>
      <rPr>
        <sz val="10"/>
        <color theme="4"/>
        <rFont val="Courier New"/>
        <family val="3"/>
      </rPr>
      <t>LET</t>
    </r>
    <r>
      <rPr>
        <sz val="10"/>
        <color rgb="FFFF0000"/>
        <rFont val="Courier New"/>
        <family val="3"/>
      </rPr>
      <t xml:space="preserve">(
  </t>
    </r>
    <r>
      <rPr>
        <sz val="10"/>
        <color theme="1"/>
        <rFont val="Courier New"/>
        <family val="3"/>
      </rPr>
      <t>formelText;</t>
    </r>
    <r>
      <rPr>
        <sz val="10"/>
        <color theme="4"/>
        <rFont val="Courier New"/>
        <family val="3"/>
      </rPr>
      <t>FORMELTEXT</t>
    </r>
    <r>
      <rPr>
        <sz val="10"/>
        <color theme="1"/>
        <rFont val="Courier New"/>
        <family val="3"/>
      </rPr>
      <t xml:space="preserve">(A1); 
  anfangTextfund; </t>
    </r>
    <r>
      <rPr>
        <sz val="10"/>
        <color theme="4"/>
        <rFont val="Courier New"/>
        <family val="3"/>
      </rPr>
      <t>SUCHEN</t>
    </r>
    <r>
      <rPr>
        <sz val="10"/>
        <color theme="1"/>
        <rFont val="Courier New"/>
        <family val="3"/>
      </rPr>
      <t>("feldSchlüsselSammlDaten:";formelText); 
  endeTextfund;</t>
    </r>
    <r>
      <rPr>
        <sz val="10"/>
        <color theme="4"/>
        <rFont val="Courier New"/>
        <family val="3"/>
      </rPr>
      <t>SUCHEN</t>
    </r>
    <r>
      <rPr>
        <sz val="10"/>
        <color theme="1"/>
        <rFont val="Courier New"/>
        <family val="3"/>
      </rPr>
      <t xml:space="preserve">("""";formelText;anfangTextfund);
  feldSchlüssel; </t>
    </r>
    <r>
      <rPr>
        <sz val="10"/>
        <color theme="4"/>
        <rFont val="Courier New"/>
        <family val="3"/>
      </rPr>
      <t>TEIL</t>
    </r>
    <r>
      <rPr>
        <sz val="10"/>
        <color theme="1"/>
        <rFont val="Courier New"/>
        <family val="3"/>
      </rPr>
      <t xml:space="preserve">(formelText;anfangTextfund;endeTextfund-anfangTextfund);
  auswahlStufe; </t>
    </r>
    <r>
      <rPr>
        <sz val="10"/>
        <color theme="4"/>
        <rFont val="Courier New"/>
        <family val="3"/>
      </rPr>
      <t>XVERWEIS</t>
    </r>
    <r>
      <rPr>
        <sz val="10"/>
        <color theme="1"/>
        <rFont val="Courier New"/>
        <family val="3"/>
      </rPr>
      <t>(feldSchlüssel;Feldübersetzungen!$B$2:$CS$2;Feldübersetzungen!$B$14:$CS$14;"?"); 
  0=</t>
    </r>
    <r>
      <rPr>
        <sz val="10"/>
        <color theme="4"/>
        <rFont val="Courier New"/>
        <family val="3"/>
      </rPr>
      <t>ZÄHLENWENN</t>
    </r>
    <r>
      <rPr>
        <sz val="10"/>
        <color theme="1"/>
        <rFont val="Courier New"/>
        <family val="3"/>
      </rPr>
      <t xml:space="preserve">(auswahlStufe;"ERFORDERLICH*") + </t>
    </r>
    <r>
      <rPr>
        <sz val="10"/>
        <color theme="4"/>
        <rFont val="Courier New"/>
        <family val="3"/>
      </rPr>
      <t>ZÄHLENWENN</t>
    </r>
    <r>
      <rPr>
        <sz val="10"/>
        <color theme="1"/>
        <rFont val="Courier New"/>
        <family val="3"/>
      </rPr>
      <t xml:space="preserve">(auswahlStufe;"EMPFOHLEN*")
</t>
    </r>
    <r>
      <rPr>
        <sz val="10"/>
        <color rgb="FFFF0000"/>
        <rFont val="Courier New"/>
        <family val="3"/>
      </rPr>
      <t>)</t>
    </r>
  </si>
  <si>
    <r>
      <t>=</t>
    </r>
    <r>
      <rPr>
        <sz val="10"/>
        <color theme="4"/>
        <rFont val="Courier New"/>
        <family val="3"/>
      </rPr>
      <t>LET</t>
    </r>
    <r>
      <rPr>
        <sz val="10"/>
        <color rgb="FFFF0000"/>
        <rFont val="Courier New"/>
        <family val="3"/>
      </rPr>
      <t xml:space="preserve">(
  </t>
    </r>
    <r>
      <rPr>
        <sz val="10"/>
        <color theme="1"/>
        <rFont val="Courier New"/>
        <family val="3"/>
      </rPr>
      <t>formelText;</t>
    </r>
    <r>
      <rPr>
        <sz val="10"/>
        <color theme="4"/>
        <rFont val="Courier New"/>
        <family val="3"/>
      </rPr>
      <t>FORMELTEXT</t>
    </r>
    <r>
      <rPr>
        <sz val="10"/>
        <color theme="1"/>
        <rFont val="Courier New"/>
        <family val="3"/>
      </rPr>
      <t xml:space="preserve">(A1);
  anfangTextfund; </t>
    </r>
    <r>
      <rPr>
        <sz val="10"/>
        <color theme="4"/>
        <rFont val="Courier New"/>
        <family val="3"/>
      </rPr>
      <t>SUCHEN</t>
    </r>
    <r>
      <rPr>
        <sz val="10"/>
        <color theme="1"/>
        <rFont val="Courier New"/>
        <family val="3"/>
      </rPr>
      <t xml:space="preserve">("feldSchlüsselSammlDaten:"; formelText);
  endeTextfund; </t>
    </r>
    <r>
      <rPr>
        <sz val="10"/>
        <color theme="4"/>
        <rFont val="Courier New"/>
        <family val="3"/>
      </rPr>
      <t>SUCHEN</t>
    </r>
    <r>
      <rPr>
        <sz val="10"/>
        <color theme="1"/>
        <rFont val="Courier New"/>
        <family val="3"/>
      </rPr>
      <t xml:space="preserve">("""";formelText;anfangTextfund);
  feldSchlüssel; </t>
    </r>
    <r>
      <rPr>
        <sz val="10"/>
        <color theme="4"/>
        <rFont val="Courier New"/>
        <family val="3"/>
      </rPr>
      <t>TEIL</t>
    </r>
    <r>
      <rPr>
        <sz val="10"/>
        <color theme="1"/>
        <rFont val="Courier New"/>
        <family val="3"/>
      </rPr>
      <t xml:space="preserve">(formelText;anfangTextfund;endeTextfund-anfangTextfund);
  auswahlStufe; </t>
    </r>
    <r>
      <rPr>
        <sz val="10"/>
        <color theme="4"/>
        <rFont val="Courier New"/>
        <family val="3"/>
      </rPr>
      <t>XVERWEIS</t>
    </r>
    <r>
      <rPr>
        <sz val="10"/>
        <color theme="1"/>
        <rFont val="Courier New"/>
        <family val="3"/>
      </rPr>
      <t>(feldSchlüssel;Feldübersetzungen!$B$2:$CS$2;Feldübersetzungen!$B$14:$CS$14;"?");
  0&lt;</t>
    </r>
    <r>
      <rPr>
        <sz val="10"/>
        <color theme="4"/>
        <rFont val="Courier New"/>
        <family val="3"/>
      </rPr>
      <t>ZÄHLENWENN</t>
    </r>
    <r>
      <rPr>
        <sz val="10"/>
        <color theme="1"/>
        <rFont val="Courier New"/>
        <family val="3"/>
      </rPr>
      <t xml:space="preserve">(auswahlStufe;"ERFORDERLICH*")
</t>
    </r>
    <r>
      <rPr>
        <sz val="10"/>
        <color rgb="FFFF0000"/>
        <rFont val="Courier New"/>
        <family val="3"/>
      </rPr>
      <t>)</t>
    </r>
  </si>
  <si>
    <r>
      <t>=</t>
    </r>
    <r>
      <rPr>
        <sz val="11"/>
        <color theme="4"/>
        <rFont val="Courier New"/>
        <family val="3"/>
      </rPr>
      <t>ZÄHLENWENN</t>
    </r>
    <r>
      <rPr>
        <sz val="11"/>
        <color theme="1"/>
        <rFont val="Courier New"/>
        <family val="3"/>
      </rPr>
      <t xml:space="preserve">(B$14;"ERFORDERLICH*") + </t>
    </r>
    <r>
      <rPr>
        <sz val="11"/>
        <color theme="4"/>
        <rFont val="Courier New"/>
        <family val="3"/>
      </rPr>
      <t>ZÄHLENWENN</t>
    </r>
    <r>
      <rPr>
        <sz val="11"/>
        <color theme="1"/>
        <rFont val="Courier New"/>
        <family val="3"/>
      </rPr>
      <t>(B$14;"EMPFOHLEN*")&gt;0</t>
    </r>
  </si>
  <si>
    <t>Absicht: (1) eigenen Feldschlüssel finden und (2) Erfordernisstufe in Feldübersetzungen nachsuchen (idealerweise wenn Erfordernisstufe nur am Anfang der Zelle geschrieben wurde), und dann geeignete Schriftgestaltung …</t>
  </si>
  <si>
    <t>Absicht: (1) Erfordernisstufe in Feldübersetzungen nachsuchen (idealerweise wenn Erfordernisstufe nur am Anfang der Zelle geschrieben wurde), und dann geeignete Schriftgestaltung …</t>
  </si>
  <si>
    <r>
      <t>Umschaltbare Felderbeschriftungen für Blatt ›</t>
    </r>
    <r>
      <rPr>
        <b/>
        <i/>
        <sz val="11"/>
        <color theme="1"/>
        <rFont val="Calibri"/>
        <family val="2"/>
      </rPr>
      <t>Saatgutaufsammlung</t>
    </r>
    <r>
      <rPr>
        <b/>
        <sz val="11"/>
        <color theme="1"/>
        <rFont val="Calibri"/>
        <family val="2"/>
        <charset val="1"/>
      </rPr>
      <t>‹</t>
    </r>
  </si>
  <si>
    <t>Wie kann man die Spaltenköpfe ändern, umschalten?</t>
  </si>
  <si>
    <t>Warum eine Tabelle mit übersetzbaren Spaltenköpfen?</t>
  </si>
  <si>
    <r>
      <t xml:space="preserve">Im Arbeitsblatt „Hinweise“ kann man Feldbenennungen der Spaltenköpfe für das Blatt ›Saatgutaufsammlung‹ umschalten, wenn ein Spaltenkopf die übersetzungswirksame Formel enthält. Alle übersetzbaren Begrifflichkeiten für einen Spaltenkopf sollten hierbei im Arbeitsblatt </t>
    </r>
    <r>
      <rPr>
        <i/>
        <sz val="11"/>
        <color theme="1"/>
        <rFont val="Cambria"/>
        <family val="1"/>
      </rPr>
      <t>„Feldübersetzungen“</t>
    </r>
    <r>
      <rPr>
        <sz val="11"/>
        <color theme="1"/>
        <rFont val="Cambria"/>
        <family val="1"/>
      </rPr>
      <t xml:space="preserve"> weitergepflegt werden, dort können auch Ergänzungen eingefügt, oder Änderungen nachgepflegt werden, auch können Excel-Auswahlstufen vorverarbeitet werden, auf die dann eine Saatgutaufsammlung-Datenzelle vermittelst Excel-„Datenüberprüfung“ Auswahlfälle zur Dateneingabe anbietet (Tastenkürzel für Auswahlfälle: Alt + ↓).</t>
    </r>
  </si>
  <si>
    <r>
      <rPr>
        <b/>
        <i/>
        <sz val="11"/>
        <color theme="1"/>
        <rFont val="Cambria"/>
        <family val="1"/>
      </rPr>
      <t>Vorteile:</t>
    </r>
    <r>
      <rPr>
        <sz val="11"/>
        <color theme="1"/>
        <rFont val="Cambria"/>
        <family val="1"/>
      </rPr>
      <t xml:space="preserve"> In einer Tabelle mit übersetzbaren Feldbenennungen, Spaltenköpfen kann jeder seine eigenen Feldbezeichnungen weiterpflegen und gleichzeitig für einen Datenimport einfach im Arbeitsblatt „Hinweise“ umschalten, oder es für einen anderen Auswertungsfall umschalten. Desgleichen können dieselben Daten zur englischen Auswertungen und Veröffentlichung leichter umgestaltet werden als mit händischem Nachumschreiben. Wenn sich Importfeldbezeichnungen ändern, kann man leicht die Übersetzungstabelle ‚Feldübersetzung‘ nachbessern, oder Begrifflichkeiten den eigenen Bedürfnissen angleichen. </t>
    </r>
    <r>
      <rPr>
        <b/>
        <i/>
        <sz val="11"/>
        <color theme="1"/>
        <rFont val="Cambria"/>
        <family val="1"/>
      </rPr>
      <t>Nachteile:</t>
    </r>
    <r>
      <rPr>
        <sz val="11"/>
        <color theme="1"/>
        <rFont val="Cambria"/>
        <family val="1"/>
      </rPr>
      <t xml:space="preserve"> Die eigentliche Datentabelle kann schnell riesengroß werden falls man alle Excelbequemlichkeiten nutzen will (z.B. Eingabefälle/Auswahlstufen vermittels Excel-Datenzellüberprüfung oder sprachliche Zellwertübersetzungen einer Eingabespalte in eine Geschwisterspalte, z.B. </t>
    </r>
    <r>
      <rPr>
        <i/>
        <sz val="11"/>
        <color theme="1"/>
        <rFont val="Cambria"/>
        <family val="1"/>
      </rPr>
      <t>Rote Liste (Einstüfung)</t>
    </r>
    <r>
      <rPr>
        <sz val="11"/>
        <color theme="1"/>
        <rFont val="Cambria"/>
        <family val="1"/>
      </rPr>
      <t xml:space="preserve"> → # → </t>
    </r>
    <r>
      <rPr>
        <i/>
        <sz val="11"/>
        <color theme="1"/>
        <rFont val="Cambria"/>
        <family val="1"/>
      </rPr>
      <t>Rote Liste (Kürzel)</t>
    </r>
    <r>
      <rPr>
        <sz val="11"/>
        <color theme="1"/>
        <rFont val="Cambria"/>
        <family val="1"/>
      </rPr>
      <t>, mit Hilfe der Formelvorlagen im Blatt „Datenwertübersetzung“). Gegebenenfalls mindert das Löschen bedingter Formatierungen bei großen Datenmengen auch den Rechenaufwand. Alle Bedingten Formatierungen gelöscht und alle Datenzellüberprüfungen gelöscht samt unnötiger Tabellen mindert etwa 14 kB Speichergröße oder vermutlich 5-10% der Gesamtspeichergröße.</t>
    </r>
  </si>
  <si>
    <r>
      <t>Alle Felder im Arbeitsblatt „Feldübersetzungen“ mit Erforderlichkeitsstufe „</t>
    </r>
    <r>
      <rPr>
        <b/>
        <i/>
        <sz val="11"/>
        <color theme="9" tint="-0.249977111117893"/>
        <rFont val="Cambria"/>
        <family val="1"/>
      </rPr>
      <t>ERFORDERLICH</t>
    </r>
    <r>
      <rPr>
        <sz val="11"/>
        <color theme="1"/>
        <rFont val="Cambria"/>
        <family val="1"/>
      </rPr>
      <t>“ (=unabdingbar) bis „</t>
    </r>
    <r>
      <rPr>
        <b/>
        <sz val="11"/>
        <color theme="9" tint="-0.249977111117893"/>
        <rFont val="Cambria"/>
        <family val="1"/>
      </rPr>
      <t>EMPFOHLEN</t>
    </r>
    <r>
      <rPr>
        <sz val="11"/>
        <color theme="1"/>
        <rFont val="Cambria"/>
        <family val="1"/>
      </rPr>
      <t xml:space="preserve">“ (=sollte befüllt sein) sind als Mindestdaten gedacht (s. Tabelle „Feldübersetzung“ mit Einzelheiten), strenggenommen sind die </t>
    </r>
    <r>
      <rPr>
        <b/>
        <i/>
        <sz val="11"/>
        <color theme="9" tint="-0.249977111117893"/>
        <rFont val="Cambria"/>
        <family val="1"/>
      </rPr>
      <t>ERFORDERLICH</t>
    </r>
    <r>
      <rPr>
        <sz val="11"/>
        <color theme="1"/>
        <rFont val="Cambria"/>
        <family val="1"/>
      </rPr>
      <t>en Felder die Mindestgrunddaten, ohne die nichts läuft. Bedingte Formatierungen (s. unten) versuchen gestalterisch dem Auge zu helfen, um Mindestdatenfelder leichter zu erkennen, in der Zeile Erforderlichkeitsstufe und in den Spaltenköpfen der eigentlichen Dateneingabetabelle „Saatgutaufsammlung“.</t>
    </r>
  </si>
  <si>
    <r>
      <t xml:space="preserve">Das beste ist, die letzte Datenzeile zeilenweise soweit nach unten kopierend auszuweiten, um soviele Zeilen als man braucht, und dann diese neuen Zellen vermittels </t>
    </r>
    <r>
      <rPr>
        <i/>
        <sz val="11"/>
        <color theme="1"/>
        <rFont val="Cambria"/>
        <family val="1"/>
      </rPr>
      <t>[Entf]</t>
    </r>
    <r>
      <rPr>
        <sz val="11"/>
        <color theme="1"/>
        <rFont val="Cambria"/>
        <family val="1"/>
      </rPr>
      <t xml:space="preserve"> leeren. Somit müßten alle Formateinstellungen und Auswahlstufen gleichfalls richtig mit übertragen werden. Die bequeme Art wäre eine Excel-Tabelle festlegend zu definieren, aber dieserlei Tabelle kann nur mit unwandelbaren Spaltenköpfen arbeiten. </t>
    </r>
    <r>
      <rPr>
        <i/>
        <sz val="11"/>
        <color theme="1"/>
        <rFont val="Cambria"/>
        <family val="1"/>
      </rPr>
      <t>Hinweis:</t>
    </r>
    <r>
      <rPr>
        <sz val="11"/>
        <color theme="1"/>
        <rFont val="Cambria"/>
        <family val="1"/>
      </rPr>
      <t xml:space="preserve"> Die definierten Auswahlfälle in Zellen haben den Nachteil, je mehr Zellen diese Zusatzeigenschaften haben desto übermäßig groß wird die Exceldatei, um Speicherei und Rechenüberlastung zu sparen kann es sinnvoll sein die Zellen-Datenüberprüfung bei riesigen Tabellen gänzlich zu entfernen.</t>
    </r>
  </si>
  <si>
    <r>
      <t xml:space="preserve">Eher zu vermeiden: Das Verschieben von Übersetzungsspalten ergibt Kuddelmuddel für die Bedingten Formatierungen zum Prüfen doppelter Zeilenwerte, die dann im Ganzen mehr oder weniger nutzlos werden und nach Verschieben von Hand neu geprüft werden müssen (siehe Bereich: </t>
    </r>
    <r>
      <rPr>
        <i/>
        <sz val="11"/>
        <color theme="1"/>
        <rFont val="Cambria"/>
        <family val="1"/>
      </rPr>
      <t>Start</t>
    </r>
    <r>
      <rPr>
        <sz val="11"/>
        <color theme="1"/>
        <rFont val="Cambria"/>
        <family val="1"/>
      </rPr>
      <t xml:space="preserve"> → </t>
    </r>
    <r>
      <rPr>
        <i/>
        <sz val="11"/>
        <color theme="1"/>
        <rFont val="Cambria"/>
        <family val="1"/>
      </rPr>
      <t>Bedingte Formatierung</t>
    </r>
    <r>
      <rPr>
        <sz val="11"/>
        <color theme="1"/>
        <rFont val="Cambria"/>
        <family val="1"/>
      </rPr>
      <t xml:space="preserve"> → </t>
    </r>
    <r>
      <rPr>
        <i/>
        <sz val="11"/>
        <color theme="1"/>
        <rFont val="Cambria"/>
        <family val="1"/>
      </rPr>
      <t>Regeln verwalten</t>
    </r>
    <r>
      <rPr>
        <sz val="11"/>
        <color theme="1"/>
        <rFont val="Cambria"/>
        <family val="1"/>
      </rPr>
      <t> …). Das Finden der richtigen Übersetzungsspalte ist für Excel völlig gleichgültig, wo die Übersetzungsspalte sich befindet – Hauptsache ist, es wird der richtige Feldschlüssel gefunden, den es nur eineinzig geben darf.</t>
    </r>
  </si>
  <si>
    <r>
      <t xml:space="preserve">In den </t>
    </r>
    <r>
      <rPr>
        <i/>
        <sz val="11"/>
        <color theme="1"/>
        <rFont val="Cambria"/>
        <family val="1"/>
      </rPr>
      <t>Feldübersetzungen</t>
    </r>
    <r>
      <rPr>
        <sz val="11"/>
        <color theme="1"/>
        <rFont val="Cambria"/>
        <family val="1"/>
      </rPr>
      <t xml:space="preserve"> ist es besser, dafür Sorge zu tragen, Zellenwerte entweder mit F2 (=Zellen-Inhalt bearbeiten) und dann den Wert einzufügen (so bleibt die Formatierung und Bedingte Formatierungen erhalten) ODER falls man Zellenwerte vermittels </t>
    </r>
    <r>
      <rPr>
        <i/>
        <sz val="11"/>
        <color theme="1"/>
        <rFont val="Cambria"/>
        <family val="1"/>
      </rPr>
      <t>Strg + v</t>
    </r>
    <r>
      <rPr>
        <sz val="11"/>
        <color theme="1"/>
        <rFont val="Cambria"/>
        <family val="1"/>
      </rPr>
      <t xml:space="preserve"> einfügte, dann besser als </t>
    </r>
    <r>
      <rPr>
        <i/>
        <sz val="11"/>
        <color theme="1"/>
        <rFont val="Cambria"/>
        <family val="1"/>
      </rPr>
      <t xml:space="preserve">nur-Wert </t>
    </r>
    <r>
      <rPr>
        <sz val="11"/>
        <color theme="1"/>
        <rFont val="Cambria"/>
        <family val="1"/>
      </rPr>
      <t xml:space="preserve">einfügen, z.B. </t>
    </r>
    <r>
      <rPr>
        <i/>
        <sz val="11"/>
        <color theme="1"/>
        <rFont val="Cambria"/>
        <family val="1"/>
      </rPr>
      <t>Strg. + v</t>
    </r>
    <r>
      <rPr>
        <sz val="11"/>
        <color theme="1"/>
        <rFont val="Cambria"/>
        <family val="1"/>
      </rPr>
      <t xml:space="preserve">, dann </t>
    </r>
    <r>
      <rPr>
        <i/>
        <sz val="11"/>
        <color theme="1"/>
        <rFont val="Cambria"/>
        <family val="1"/>
      </rPr>
      <t>Strg.</t>
    </r>
    <r>
      <rPr>
        <sz val="11"/>
        <color theme="1"/>
        <rFont val="Cambria"/>
        <family val="1"/>
      </rPr>
      <t xml:space="preserve"> drücken, dann … </t>
    </r>
    <r>
      <rPr>
        <i/>
        <sz val="11"/>
        <color theme="1"/>
        <rFont val="Cambria"/>
        <family val="1"/>
      </rPr>
      <t>Werte</t>
    </r>
    <r>
      <rPr>
        <sz val="11"/>
        <color theme="1"/>
        <rFont val="Cambria"/>
        <family val="1"/>
      </rPr>
      <t xml:space="preserve"> (auswählen), ODER Inhalte als nur Werte einfügen vermittels </t>
    </r>
    <r>
      <rPr>
        <i/>
        <sz val="11"/>
        <color theme="1"/>
        <rFont val="Cambria"/>
        <family val="1"/>
      </rPr>
      <t>Strg + Alt + v</t>
    </r>
    <r>
      <rPr>
        <sz val="11"/>
        <color theme="1"/>
        <rFont val="Cambria"/>
        <family val="1"/>
      </rPr>
      <t>, dann „Werte“ – damit werden Einfügungen als reine Werte eingefügt, ohne Formatierungen</t>
    </r>
  </si>
  <si>
    <r>
      <t xml:space="preserve">Jeder dieser künstlichen »feldschlüsselSammlDaten…« darf nur einmal vorhanden sein, andernfalls wird’s Kuddelmuddel ;-) … daher sind </t>
    </r>
    <r>
      <rPr>
        <i/>
        <sz val="11"/>
        <color theme="1"/>
        <rFont val="Cambria"/>
        <family val="1"/>
      </rPr>
      <t>Bedingte Formatierungen</t>
    </r>
    <r>
      <rPr>
        <sz val="11"/>
        <color theme="1"/>
        <rFont val="Cambria"/>
        <family val="1"/>
      </rPr>
      <t xml:space="preserve"> „Doppelter Wert“ solchen Zeilen anbefohlen, um zu überprüfen lassen, daß alle »feldschlüsselSammlDaten…« eineinzig bleiben, und es farblich (rot) hervorgehoben wird, wenn ein Doppelwert vorkommt. Es kann sein, daß man nach längerem Überarbeiten dieses Tabellenblattes, man diese Bedingten Formatierungen von Zeit zu Zeit überprüfen muß, z.B. wenn Verschiebungen gemacht wurden, und der Formelbreich Bedingter Formatierungen unbewußt zerteilt wurde o.ä..</t>
    </r>
  </si>
  <si>
    <r>
      <t xml:space="preserve">Beim Einfügen neuer Begriffsübersetzungen möglichst </t>
    </r>
    <r>
      <rPr>
        <i/>
        <sz val="11"/>
        <color theme="1"/>
        <rFont val="Cambria"/>
        <family val="1"/>
      </rPr>
      <t>alle neuen Leerzeilen-Übersetzungen</t>
    </r>
    <r>
      <rPr>
        <sz val="11"/>
        <color theme="1"/>
        <rFont val="Cambria"/>
        <family val="1"/>
      </rPr>
      <t xml:space="preserve"> ausfüllen (fachsprachlich, WIPs; … ; englisch usw.)</t>
    </r>
  </si>
  <si>
    <r>
      <t xml:space="preserve">Die FORMEL LET() versucht die funktionalen Zusammenhänge besser zu beschreiben, die FORMEL XVERWEIS(…; …; XVERWEIS(…)) bewirkt die eigentliche Übersetzung. </t>
    </r>
    <r>
      <rPr>
        <b/>
        <sz val="11"/>
        <color theme="1"/>
        <rFont val="Cambria"/>
        <family val="1"/>
      </rPr>
      <t>Verwendung:</t>
    </r>
    <r>
      <rPr>
        <sz val="11"/>
        <color theme="1"/>
        <rFont val="Cambria"/>
        <family val="1"/>
      </rPr>
      <t xml:space="preserve"> Die kopierte FORMEL irgendwo textlich zwischenhalber einfügen, um die eigentliche Formel zur Kopfspaltenübersetzung zu erhalten, und dann den Formel-Text in den gewünschten Spaltenkopf einfügen – oder für Fortgeschrittene: (1) FORMEL-Zelle kopieren, (2) in gewünschten Spaltenkopf einfügen mit </t>
    </r>
    <r>
      <rPr>
        <i/>
        <sz val="11"/>
        <color theme="1"/>
        <rFont val="Cambria"/>
        <family val="1"/>
      </rPr>
      <t>Strg + Alt + V</t>
    </r>
    <r>
      <rPr>
        <sz val="11"/>
        <color theme="1"/>
        <rFont val="Cambria"/>
        <family val="1"/>
      </rPr>
      <t xml:space="preserve"> (3) Einfügen als </t>
    </r>
    <r>
      <rPr>
        <i/>
        <sz val="11"/>
        <color theme="1"/>
        <rFont val="Cambria"/>
        <family val="1"/>
      </rPr>
      <t>„Werte“</t>
    </r>
    <r>
      <rPr>
        <sz val="11"/>
        <color theme="1"/>
        <rFont val="Cambria"/>
        <family val="1"/>
      </rPr>
      <t xml:space="preserve">, (4) </t>
    </r>
    <r>
      <rPr>
        <i/>
        <sz val="11"/>
        <color theme="1"/>
        <rFont val="Cambria"/>
        <family val="1"/>
      </rPr>
      <t>F2</t>
    </r>
    <r>
      <rPr>
        <sz val="11"/>
        <color theme="1"/>
        <rFont val="Cambria"/>
        <family val="1"/>
      </rPr>
      <t xml:space="preserve"> Zelle bearbeiten (5) Textformatzeichen am Zellenanfang (') löschen, dann sollte die Formel wirksam werden.</t>
    </r>
  </si>
  <si>
    <t>Herbardatenimport überdenken, ob Forschungsobjekte vereint mit Bildern, oder Forschungsobjekte gesondert von Bildern</t>
  </si>
  <si>
    <t>1; 2-5; 6-10; 11-25; 26-50; 51-100; 101-1000; &gt;1000;</t>
  </si>
  <si>
    <t>Auswählstufen fachsprachlich, neu bedacht</t>
  </si>
  <si>
    <r>
      <rPr>
        <sz val="11"/>
        <color theme="9" tint="0.39997558519241921"/>
        <rFont val="Calibri"/>
        <family val="2"/>
      </rPr>
      <t>✔</t>
    </r>
    <r>
      <rPr>
        <sz val="11"/>
        <color theme="1"/>
        <rFont val="Calibri"/>
        <family val="2"/>
        <charset val="1"/>
      </rPr>
      <t xml:space="preserve"> Kommentar: PLANK, ANDREAS: Obige Auswahlstufen (=Textliste in einer Zelle) werden hier selbtätig in Zeilenzellen umverwandelt (aber mangels TEXTTEILEN() )</t>
    </r>
  </si>
  <si>
    <r>
      <rPr>
        <sz val="11"/>
        <color theme="9" tint="0.39997558519241921"/>
        <rFont val="Calibri"/>
        <family val="2"/>
      </rPr>
      <t>✔</t>
    </r>
    <r>
      <rPr>
        <sz val="11"/>
        <color theme="1"/>
        <rFont val="Calibri"/>
        <family val="2"/>
        <charset val="1"/>
      </rPr>
      <t xml:space="preserve"> Kommentar: PLANK, ANDREAS: bevorzugte neu bedachte Auswahlstufen verwendbar (s. Anzahl Samen)</t>
    </r>
  </si>
  <si>
    <t>Dieses Tabellenblatt ist gedacht für selbstübersetzende Einzelwerte zwischen 2 wertgleichen Spalten, z.B. Rote Liste Einstufung (ausführlich) → Rote Liste (Kürzel), allso aus einer Urdatenspalte in eine (benachbarte) Übersetzungsspalte hinübersetzt. Allgemeine Wirkungsweise: XVERWEIS(HIERWERT; Übersetzung.SUCH-Bereich; Übersetzung.GEFUNDEN-Bereich(=Rückgabe); "Wert-falls-unauffindbar"). Der **Textwert** einer LET-Vorlage-Formel sei die Vorlage zur eigentlichen Spalten-Werte-Übersetzung (»HIER-BEZUGSZELLE-NACHBARSPALTE« = Zellbezug von gewünschtem Einzelwert, der in der eigentlichen Datenspalte übersetzt werden soll). Einige Datenwertübersetzungen sind rein beispielhalber im Blatt ›Saatgutsammlung‹ für die Felder [Hangneigung] und [Rote Liste (Einstufung)] und [Phänologischer Zustand] gegeben, hervorgehoben durch Vorlage »Übersetzung hervorheben«. Und welche Übersetzungsrichtung hier in der LET-Vorlage-Formel erwünscht ist, stellt man am besten vermittelst Excel-Bearbeitungsleiste ein, wobei die Zellbezüge für ZeUrsprWert und ZeÜbWert bedeuten, daß  Übersetzungsbegriffe vom Zellbezug ZeUrsprWert → hinübersetzt nach ZeÜbWert bewerkstelligt werden – auf welche „Übersetzungsrichtung“ man sich nun beziehen und festlegen will, das kann hier in der Vorlage-Formel umverändert werden.</t>
  </si>
  <si>
    <t>Wie kann man Datenzeilen in ›Saatgutsammlung‹ ohnmangelhaft anfügen?</t>
  </si>
  <si>
    <r>
      <t xml:space="preserve">Im Excel-Bereich </t>
    </r>
    <r>
      <rPr>
        <i/>
        <sz val="11"/>
        <color theme="1"/>
        <rFont val="Cambria"/>
        <family val="1"/>
      </rPr>
      <t>Daten → Datenüberprüfen</t>
    </r>
    <r>
      <rPr>
        <sz val="11"/>
        <color theme="1"/>
        <rFont val="Cambria"/>
        <family val="1"/>
      </rPr>
      <t xml:space="preserve"> und nachfolgenden Einstellungen kann eine Zellen-Listen-Vorauswahl (engl. dropdown, wahrlich: Fälle, Auswahlfälle) erwirkt werden. Die Fälle dieser Datenüberprüfung kann Excel selbtätig aus dem Übersetzungs-Arbeitsblatt </t>
    </r>
    <r>
      <rPr>
        <i/>
        <sz val="11"/>
        <color theme="1"/>
        <rFont val="Cambria"/>
        <family val="1"/>
      </rPr>
      <t>„Feldübersetzungen“</t>
    </r>
    <r>
      <rPr>
        <sz val="11"/>
        <color theme="1"/>
        <rFont val="Cambria"/>
        <family val="1"/>
      </rPr>
      <t xml:space="preserve"> beziehen. Eine Bezugsformel dieser Auswahlfälle ist im Arbeitsblatt </t>
    </r>
    <r>
      <rPr>
        <i/>
        <sz val="11"/>
        <color theme="1"/>
        <rFont val="Cambria"/>
        <family val="1"/>
      </rPr>
      <t>„Feldübersetzungen“</t>
    </r>
    <r>
      <rPr>
        <sz val="11"/>
        <color theme="1"/>
        <rFont val="Cambria"/>
        <family val="1"/>
      </rPr>
      <t xml:space="preserve"> dargeboten und meistenteils auch eingepflegt. In „</t>
    </r>
    <r>
      <rPr>
        <i/>
        <sz val="11"/>
        <color theme="1"/>
        <rFont val="Cambria"/>
        <family val="1"/>
      </rPr>
      <t>Feldübersetzungen</t>
    </r>
    <r>
      <rPr>
        <sz val="11"/>
        <color theme="1"/>
        <rFont val="Cambria"/>
        <family val="1"/>
      </rPr>
      <t xml:space="preserve">“ wird aus einer Semikolon-Liste ein künstliches Zellenfeld (Matrix, Array) erzeugt, auf das die Datenüberprüfung formelmäßig zugreift. Will man die Auswahlvorgaben umändern, so ändert man am besten die Begrifflichkeiten der Auswahlstufen-Semikolon-Liste oder man ändert den Bezug zu einer neuen Auswahlstufen-Semikolon-Liste. Die schon eingestellte Datenüberprüfung für eine Eingabezelle in ›Saatgutsammlung‹ bleibt unberührt, da wir formelhalber Auswahlwerte beziehen und somit die neuen Auswahlwerte eigentlich einwandfrei durchgereicht werden sollten. Die Auswahlfälle sollten also deshalb immer im Arbeitsblatt </t>
    </r>
    <r>
      <rPr>
        <i/>
        <sz val="11"/>
        <color theme="1"/>
        <rFont val="Cambria"/>
        <family val="1"/>
      </rPr>
      <t>„Feldübersetzungen“</t>
    </r>
    <r>
      <rPr>
        <sz val="11"/>
        <color theme="1"/>
        <rFont val="Cambria"/>
        <family val="1"/>
      </rPr>
      <t xml:space="preserve"> gepflegt werden, von wo sie formelmäßig bezogen werden können.</t>
    </r>
  </si>
  <si>
    <t>Kopfzeile „Saatgutaufsammlung“ entfetten (=ohne: ERFORDERLICH, EMPFOHLEN)</t>
  </si>
  <si>
    <t>Kopfzeile „Saatgutaufsammlung“ ausfüllen (=ERFORDERLICH)</t>
  </si>
  <si>
    <t>dwc:occurrenceStatus</t>
  </si>
  <si>
    <t>ac:caption | dcterms:description</t>
  </si>
  <si>
    <t>Reihung</t>
  </si>
  <si>
    <t>geordnet</t>
  </si>
  <si>
    <t>bestätigt durch</t>
  </si>
  <si>
    <r>
      <t>Das Blatt »Saatgutaufsammlung« enthält beispielhalber fast alle derzeit vorliegenden Übersetzungsspalten (überflüssige Spalten, einige des BG Berlins, können einfach gelöscht werden). Mindestdatenfelder haben die Erforderlichkeitsstufen „</t>
    </r>
    <r>
      <rPr>
        <b/>
        <i/>
        <sz val="11"/>
        <color theme="9" tint="-0.249977111117893"/>
        <rFont val="Cambria"/>
        <family val="1"/>
      </rPr>
      <t>ERFORDERLICH</t>
    </r>
    <r>
      <rPr>
        <sz val="11"/>
        <color theme="1"/>
        <rFont val="Cambria"/>
        <family val="1"/>
      </rPr>
      <t>“ (=unabdingbar) und „</t>
    </r>
    <r>
      <rPr>
        <b/>
        <sz val="11"/>
        <color theme="9" tint="-0.249977111117893"/>
        <rFont val="Cambria"/>
        <family val="1"/>
      </rPr>
      <t>EMPFOHLEN</t>
    </r>
    <r>
      <rPr>
        <sz val="11"/>
        <color theme="1"/>
        <rFont val="Cambria"/>
        <family val="1"/>
      </rPr>
      <t xml:space="preserve">“ (=sollte befüllt sein, s. Blatt »Feldübersetzungen«), und diese sind durch </t>
    </r>
    <r>
      <rPr>
        <i/>
        <sz val="11"/>
        <color theme="1"/>
        <rFont val="Cambria"/>
        <family val="1"/>
      </rPr>
      <t>Bedingte Formatierung</t>
    </r>
    <r>
      <rPr>
        <sz val="11"/>
        <color theme="1"/>
        <rFont val="Cambria"/>
        <family val="1"/>
      </rPr>
      <t xml:space="preserve"> hervorgehoben. Neue übersetzbare Datenspalten können ergänzt werden oder vorhandene Namensbegrifflichkeiten eigenem Belieben nach verändert werden – siehe auch Blatt »Dokumentation« und »Feldübersetzungen« – wobei die Übersetzung vermittelst eindeutiger Felddatenschlüssel bewirkt wird.</t>
    </r>
  </si>
  <si>
    <r>
      <t>Die eigentliche Datenfelderbenennung, die Auswahlstufen und die Erforderlichkeitsstufe sind so gadacht, daß sie im Blatt »Feldübersetzungen« begrifflich gepflegt werden, und von dort aus über Formel-Bezüge (…) im Datenblatt »Saatgutaufsammlung« wirksam angewendet werden. Die Zeile »</t>
    </r>
    <r>
      <rPr>
        <i/>
        <sz val="11"/>
        <color theme="1"/>
        <rFont val="Cambria"/>
        <family val="1"/>
      </rPr>
      <t>fachsprachlich, BG XXX</t>
    </r>
    <r>
      <rPr>
        <sz val="11"/>
        <color theme="1"/>
        <rFont val="Cambria"/>
        <family val="1"/>
      </rPr>
      <t>« ist für den eigenen Botanischer Garten vorgedacht, und kann in »fachsprachlich, BG Regensburg« o.ä. angeglichen werden.</t>
    </r>
  </si>
  <si>
    <t>Wozu gibt es eine Übersetzung »fachsprachlich, semantisch«?</t>
  </si>
  <si>
    <r>
      <t xml:space="preserve">»fachsprachlich, semantisch« ist gedacht für Schnellauswertungen in den Pivottabellen/ Gliedertabellen, wo man die erzeugten Spalten annähernd wie Sätze lesen können kann, ohne eine Riesenumschreibarbeit der Spalten tun zu müssen, z.B. »Anzahl von … </t>
    </r>
    <r>
      <rPr>
        <i/>
        <sz val="11"/>
        <color theme="1"/>
        <rFont val="Cambria"/>
        <family val="1"/>
      </rPr>
      <t>hat Rote Liste Einstufung</t>
    </r>
    <r>
      <rPr>
        <sz val="11"/>
        <color theme="1"/>
        <rFont val="Cambria"/>
        <family val="1"/>
      </rPr>
      <t xml:space="preserve"> … </t>
    </r>
    <r>
      <rPr>
        <i/>
        <sz val="11"/>
        <color theme="1"/>
        <rFont val="Cambria"/>
        <family val="1"/>
      </rPr>
      <t>ist Verantwortungsart</t>
    </r>
    <r>
      <rPr>
        <sz val="11"/>
        <color theme="1"/>
        <rFont val="Cambria"/>
        <family val="1"/>
      </rPr>
      <t xml:space="preserve">: Rhynchospora alba, hat Rote Liste Einstufung: 3 – gefährdet: → 3« anstatt »Anzahl von … </t>
    </r>
    <r>
      <rPr>
        <i/>
        <sz val="11"/>
        <color theme="1"/>
        <rFont val="Cambria"/>
        <family val="1"/>
      </rPr>
      <t>Rote Liste Einstufung</t>
    </r>
    <r>
      <rPr>
        <sz val="11"/>
        <color theme="1"/>
        <rFont val="Cambria"/>
        <family val="1"/>
      </rPr>
      <t xml:space="preserve"> … </t>
    </r>
    <r>
      <rPr>
        <i/>
        <sz val="11"/>
        <color theme="1"/>
        <rFont val="Cambria"/>
        <family val="1"/>
      </rPr>
      <t>Verantwortungsart</t>
    </r>
    <r>
      <rPr>
        <sz val="11"/>
        <color theme="1"/>
        <rFont val="Cambria"/>
        <family val="1"/>
      </rPr>
      <t>: Rhynchospora alba, Rote Liste Einstufung: 3 – gefährdet: → 3«. Es ist gut möglich, daß die semantische Begrifflichkeit weiter verbessert werden muß.</t>
    </r>
  </si>
  <si>
    <t>Wozu gibt es eine Übersetzung »verdeutscht«?</t>
  </si>
  <si>
    <r>
      <t>Die Übersetzung »verdeutscht« will der eigentlichen Begriffsklärung dienen, oder daß man  Fachbegriffe auch allgemeinverständlich auszudrücken fähig bleibt … ;-). Beispiel: ‚</t>
    </r>
    <r>
      <rPr>
        <i/>
        <sz val="11"/>
        <color theme="1"/>
        <rFont val="Cambria"/>
        <family val="1"/>
      </rPr>
      <t>Exposition‘</t>
    </r>
    <r>
      <rPr>
        <sz val="11"/>
        <color theme="1"/>
        <rFont val="Cambria"/>
        <family val="1"/>
      </rPr>
      <t xml:space="preserve"> ist buchstäblich die Ausstellung, das (Her)Ausstellen, wir könnten sagen das Herausgestelltsein, oder das Sich-Heraus-Stellen (?der Pflanze), und es sind nun Daten eingetragen wie Exposition: N(orden), S(üden) usw., und begrifflich können wir die Frage stellen: Was wollen wir tatsächlich beschreiben? – das Heraustreiben der Pflanze (=die eigentliche Exposition) oder das Einwirken auf die Pflanze, das sind beträchtlich verschiedene Sichtweisen. Den Dateneinträgen nach zu urteilen will wahrscheinlich die ‚</t>
    </r>
    <r>
      <rPr>
        <i/>
        <sz val="11"/>
        <color theme="1"/>
        <rFont val="Cambria"/>
        <family val="1"/>
      </rPr>
      <t>Vorherrschende Himmelsrichtung‘</t>
    </r>
    <r>
      <rPr>
        <sz val="11"/>
        <color theme="1"/>
        <rFont val="Cambria"/>
        <family val="1"/>
      </rPr>
      <t xml:space="preserve"> beschrieben werden, also der Einfluß, das Wirken auf die Pflanze, und weniger wie die Pflanze sich (von sich aus) expositioniert – wer weiß, das ist ja Forschung. Rein begrifflich wäre »Exposition: von Felswasser betropft« auch denkbar: = die Pflanze ist dem Felswasser ausgesetzt, expositioniert (oder bevorzugt gar diese Art dieses Ausgesetztseins ;-) …) – und die Übersetzung »verdeutscht« kann hierzu als eigener Übersetzungsraum klärend beitragen. Es ist unmöglich, alle Begriffe verdeutschen zu wollen, doch hilft dieser Gedankengang deutlich zum Wesentlichen des Begriffes zu finden, oder auch fähig zu bleiben, Fachliches in allgemeinverständlicher Sprache möglichst gleichwertig auszudrücken.</t>
    </r>
  </si>
  <si>
    <t>dwc:recordNumber</t>
  </si>
  <si>
    <t>geeignete Datenkonzepte zusammensuchen; ZÄHLENWENN bedingte Formatierung ergänzen für fragliche Einträge hervorzuheben</t>
  </si>
  <si>
    <t>Fragliche Begriffe hervorheben (Arbeitsblatt Feldübersetzungen)</t>
  </si>
  <si>
    <t>dwc:specificEpithet</t>
  </si>
  <si>
    <t>dwc:scientificNameAuthorship</t>
  </si>
  <si>
    <t>IPEN</t>
  </si>
  <si>
    <t>International Plant Exchange Network (Internationales Pflanzen-Austausch-Netzwerk)</t>
  </si>
  <si>
    <t>Verknüpfung zur Doku der Vokabularien dokumentieren</t>
  </si>
  <si>
    <t>dwc:decimalLatitude</t>
  </si>
  <si>
    <t>dwc:decimalLongitude</t>
  </si>
  <si>
    <t>dwc:geodeticDatum</t>
  </si>
  <si>
    <t>dwc:coordinateUncertaintyInMeters</t>
  </si>
  <si>
    <t>dwc:locationID</t>
  </si>
  <si>
    <t>dwc:occurrenceRemarks</t>
  </si>
  <si>
    <t>Absicht: alles finden, was in einer Zelle mit einem Fragezeichen beginnt, oder » ? « (Leerzeichen-Fragezeichen-Leerzeichen) enthält, denn das sind vorzugsweise fragliche Begriffe, noch ungeklärte Einträge</t>
  </si>
  <si>
    <r>
      <t>=(</t>
    </r>
    <r>
      <rPr>
        <sz val="11"/>
        <color theme="4"/>
        <rFont val="Courier New"/>
        <family val="3"/>
      </rPr>
      <t>ZÄHLENWENN</t>
    </r>
    <r>
      <rPr>
        <sz val="11"/>
        <color theme="1"/>
        <rFont val="Courier New"/>
        <family val="3"/>
      </rPr>
      <t xml:space="preserve">(C3; "~?*") + </t>
    </r>
    <r>
      <rPr>
        <sz val="11"/>
        <color theme="4"/>
        <rFont val="Courier New"/>
        <family val="3"/>
      </rPr>
      <t>ZÄHLENWENN</t>
    </r>
    <r>
      <rPr>
        <sz val="11"/>
        <color theme="1"/>
        <rFont val="Courier New"/>
        <family val="3"/>
      </rPr>
      <t>(C3;"* ~? *"))&gt;0</t>
    </r>
  </si>
  <si>
    <t>? (processed) dwc:geodeticDatum</t>
  </si>
  <si>
    <t>dwc:fieldNotes</t>
  </si>
  <si>
    <t>? oder | so</t>
  </si>
  <si>
    <t>?</t>
  </si>
  <si>
    <t>other direct threats | causes of endangerment additionally</t>
  </si>
  <si>
    <t>direct threats | causes of endangerment</t>
  </si>
  <si>
    <t>ac:accessURI | dwc:associatedMedia</t>
  </si>
  <si>
    <t>? bgbm:PRN | ggbn:permitURI | https://schema.org/Permit → identifier</t>
  </si>
  <si>
    <t>dcterms:created</t>
  </si>
  <si>
    <t>dcterms:modified</t>
  </si>
  <si>
    <t>dwc:recordedBy | ?dcterms:creator</t>
  </si>
  <si>
    <t>dwc:recordEnteredBy</t>
  </si>
  <si>
    <t>dcterms:creator</t>
  </si>
  <si>
    <t>dcterms:contributor | ?dwc:recordedBy</t>
  </si>
  <si>
    <t>dwc:identifiedBy</t>
  </si>
  <si>
    <t>dwc:higherGeography | dwc:locationID</t>
  </si>
  <si>
    <t>dwc:dynamicProperties</t>
  </si>
  <si>
    <t>dwc:taxonID | dwc:scientificNameID</t>
  </si>
  <si>
    <t>dwc:vernacularName</t>
  </si>
  <si>
    <t>dwc:otherCatalogNumbers | dwc:materialSampleID | dwc:catalogNumber</t>
  </si>
  <si>
    <t>dwc:otherCatalogNumbers | dwc:occurrenceID | dwc:materialSampleID</t>
  </si>
  <si>
    <t>dwc:dateIdentified</t>
  </si>
  <si>
    <t>adms:status</t>
  </si>
  <si>
    <t>dwc:verbatimLatitude</t>
  </si>
  <si>
    <t>dwc:verbatimLongitude</t>
  </si>
  <si>
    <t>dwc:verbatimCoordinates</t>
  </si>
  <si>
    <t>dwc:informationWithheld</t>
  </si>
  <si>
    <t>dwc:locationID | dwc:verbatimLocality</t>
  </si>
  <si>
    <t>dwc:basisOfRecord | dwc:preparations</t>
  </si>
  <si>
    <t>ac:thumbnailAccessURI</t>
  </si>
  <si>
    <t>dwc:disposition | dcterms:source</t>
  </si>
  <si>
    <t>dwc:stateProvince</t>
  </si>
  <si>
    <t>dwc:county</t>
  </si>
  <si>
    <t>dwc:municipality</t>
  </si>
  <si>
    <t>dwc:higherGeography</t>
  </si>
  <si>
    <t>dwc:locality</t>
  </si>
  <si>
    <t>dwc:locality &amp; occurrenceStatus = present</t>
  </si>
  <si>
    <t>dwc:locationRemarks</t>
  </si>
  <si>
    <t>dwc:preparations | dwc:occurrenceRemarks</t>
  </si>
  <si>
    <t>plic:threatStatus</t>
  </si>
  <si>
    <t>? ENVO:01001567 | wd:Q473972</t>
  </si>
  <si>
    <r>
      <t xml:space="preserve">dwc:organismQuantity </t>
    </r>
    <r>
      <rPr>
        <b/>
        <sz val="11"/>
        <color theme="9" tint="-0.249977111117893"/>
        <rFont val="Calibri"/>
        <family val="2"/>
      </rPr>
      <t>&amp;</t>
    </r>
    <r>
      <rPr>
        <sz val="11"/>
        <color theme="1"/>
        <rFont val="Calibri"/>
        <family val="2"/>
        <charset val="1"/>
      </rPr>
      <t xml:space="preserve"> dwc:organismQuantityType</t>
    </r>
  </si>
  <si>
    <r>
      <t xml:space="preserve">dwc:organismQuantity </t>
    </r>
    <r>
      <rPr>
        <b/>
        <sz val="11"/>
        <color theme="9" tint="-0.249977111117893"/>
        <rFont val="Calibri"/>
        <family val="2"/>
      </rPr>
      <t>&amp;</t>
    </r>
    <r>
      <rPr>
        <sz val="11"/>
        <color theme="1"/>
        <rFont val="Calibri"/>
        <family val="2"/>
      </rPr>
      <t xml:space="preserve"> dwc:organismQuantityType </t>
    </r>
    <r>
      <rPr>
        <b/>
        <sz val="11"/>
        <color theme="9" tint="-0.249977111117893"/>
        <rFont val="Calibri"/>
        <family val="2"/>
      </rPr>
      <t>&amp;</t>
    </r>
    <r>
      <rPr>
        <sz val="11"/>
        <color theme="1"/>
        <rFont val="Calibri"/>
        <family val="2"/>
      </rPr>
      <t xml:space="preserve"> dwc:measurementMethod</t>
    </r>
  </si>
  <si>
    <r>
      <t xml:space="preserve">dwc:sampleSizeValue </t>
    </r>
    <r>
      <rPr>
        <b/>
        <sz val="11"/>
        <color theme="9" tint="-0.249977111117893"/>
        <rFont val="Calibri"/>
        <family val="2"/>
        <charset val="1"/>
      </rPr>
      <t>&amp;</t>
    </r>
    <r>
      <rPr>
        <sz val="11"/>
        <color theme="1"/>
        <rFont val="Calibri"/>
        <family val="2"/>
        <charset val="1"/>
      </rPr>
      <t xml:space="preserve"> dwc:sampleSizeUnit</t>
    </r>
  </si>
  <si>
    <t>dwc:eventRemarks | dwc:dynamicProperties</t>
  </si>
  <si>
    <t>dwc:samplingProtocol</t>
  </si>
  <si>
    <t>dwc:preparations</t>
  </si>
  <si>
    <t>dwc:dynamicProperties | dwc:measurementType</t>
  </si>
  <si>
    <t>dwc:habitat</t>
  </si>
  <si>
    <t>dwc:habitat | dwc:dynamicProperties</t>
  </si>
  <si>
    <t>dwc:reproductiveCondition</t>
  </si>
  <si>
    <t>dwc:samplingProtocol | dwc:dynamicProperties</t>
  </si>
  <si>
    <t>dwc:eventRemarks</t>
  </si>
  <si>
    <t>dwc:eventID</t>
  </si>
  <si>
    <t>dwc:otherCatalogNumbers</t>
  </si>
  <si>
    <t>Andreas: Ist das Feld „Landnutzung Code“ veraltet oder ersetzt durch andere?</t>
  </si>
  <si>
    <t>Name der Vereinigung</t>
  </si>
  <si>
    <t>dwc:institutionCode | ?dwc:ownerInstitutionCode</t>
  </si>
  <si>
    <t>dcterms:source | dc:provenance</t>
  </si>
  <si>
    <t>ZUTUN ab Schutzgebietsname weiter linksseits Ontologiebegriffe durcharbeiten (3.2.2026)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</si>
</sst>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
  </numFmts>
  <fonts count="52" x14ac:knownFonts="1">
    <font>
      <sz val="11"/>
      <color theme="1"/>
      <name val="Calibri"/>
      <family val="2"/>
      <charset val="1"/>
    </font>
    <font>
      <b/>
      <sz val="11"/>
      <color theme="1"/>
      <name val="Calibri"/>
      <family val="2"/>
      <charset val="1"/>
    </font>
    <font>
      <b/>
      <sz val="11"/>
      <color theme="3"/>
      <name val="Calibri"/>
      <family val="2"/>
      <charset val="1"/>
    </font>
    <font>
      <sz val="11"/>
      <color theme="8" tint="-0.249977111117893"/>
      <name val="Calibri"/>
      <family val="2"/>
      <charset val="1"/>
    </font>
    <font>
      <i/>
      <sz val="11"/>
      <color theme="1"/>
      <name val="Calibri"/>
      <family val="2"/>
      <charset val="1"/>
    </font>
    <font>
      <sz val="9"/>
      <color theme="0" tint="-0.249977111117893"/>
      <name val="Calibri"/>
      <family val="2"/>
      <charset val="1"/>
    </font>
    <font>
      <sz val="9"/>
      <color theme="8" tint="0.39988402966399123"/>
      <name val="Calibri"/>
      <family val="2"/>
      <charset val="1"/>
    </font>
    <font>
      <sz val="10"/>
      <name val="Arial"/>
      <family val="2"/>
    </font>
    <font>
      <sz val="9"/>
      <color rgb="FF000000"/>
      <name val="Segoe UI"/>
      <family val="2"/>
      <charset val="1"/>
    </font>
    <font>
      <i/>
      <sz val="9"/>
      <color rgb="FF000000"/>
      <name val="Segoe UI"/>
      <family val="2"/>
      <charset val="1"/>
    </font>
    <font>
      <b/>
      <sz val="9"/>
      <color rgb="FF000000"/>
      <name val="Segoe UI"/>
      <family val="2"/>
      <charset val="1"/>
    </font>
    <font>
      <sz val="9"/>
      <color rgb="FF000000"/>
      <name val="Segoe UI"/>
      <family val="2"/>
    </font>
    <font>
      <sz val="11"/>
      <name val="Calibri"/>
      <family val="2"/>
      <charset val="1"/>
    </font>
    <font>
      <sz val="11"/>
      <name val="Calibri Light"/>
      <family val="2"/>
      <charset val="1"/>
    </font>
    <font>
      <u/>
      <sz val="11"/>
      <color theme="10"/>
      <name val="Calibri"/>
      <family val="2"/>
      <charset val="1"/>
    </font>
    <font>
      <b/>
      <i/>
      <sz val="11"/>
      <color theme="1"/>
      <name val="Calibri"/>
      <family val="2"/>
      <charset val="1"/>
    </font>
    <font>
      <sz val="11"/>
      <color theme="1"/>
      <name val="Calibri"/>
      <family val="2"/>
      <charset val="1"/>
    </font>
    <font>
      <sz val="8"/>
      <name val="Calibri"/>
      <family val="2"/>
      <charset val="1"/>
    </font>
    <font>
      <sz val="9"/>
      <color indexed="81"/>
      <name val="Segoe UI"/>
      <family val="2"/>
    </font>
    <font>
      <b/>
      <sz val="9"/>
      <color indexed="81"/>
      <name val="Segoe UI"/>
      <family val="2"/>
    </font>
    <font>
      <i/>
      <sz val="9"/>
      <color rgb="FF000000"/>
      <name val="Segoe UI"/>
      <family val="2"/>
    </font>
    <font>
      <b/>
      <sz val="11"/>
      <color theme="3"/>
      <name val="Calibri"/>
      <family val="2"/>
      <scheme val="minor"/>
    </font>
    <font>
      <i/>
      <sz val="11"/>
      <color theme="1"/>
      <name val="Calibri"/>
      <family val="2"/>
    </font>
    <font>
      <sz val="11"/>
      <color theme="1"/>
      <name val="Calibri"/>
      <family val="2"/>
    </font>
    <font>
      <b/>
      <sz val="11"/>
      <color theme="1"/>
      <name val="Calibri"/>
      <family val="2"/>
    </font>
    <font>
      <i/>
      <sz val="9"/>
      <color indexed="81"/>
      <name val="Segoe UI"/>
      <family val="2"/>
    </font>
    <font>
      <i/>
      <sz val="11"/>
      <color rgb="FF7F7F7F"/>
      <name val="Calibri"/>
      <family val="2"/>
      <scheme val="minor"/>
    </font>
    <font>
      <sz val="11"/>
      <color theme="7" tint="-0.249977111117893"/>
      <name val="Calibri"/>
      <family val="2"/>
      <charset val="1"/>
    </font>
    <font>
      <sz val="11"/>
      <color theme="0" tint="-0.249977111117893"/>
      <name val="Calibri"/>
      <family val="2"/>
      <charset val="1"/>
    </font>
    <font>
      <sz val="11"/>
      <color rgb="FF006100"/>
      <name val="Calibri"/>
      <family val="2"/>
      <scheme val="minor"/>
    </font>
    <font>
      <sz val="11"/>
      <color theme="7" tint="-0.249977111117893"/>
      <name val="Calibri Light"/>
      <family val="2"/>
      <charset val="1"/>
    </font>
    <font>
      <b/>
      <sz val="9"/>
      <color rgb="FF000000"/>
      <name val="Segoe UI"/>
      <family val="2"/>
    </font>
    <font>
      <sz val="11"/>
      <color theme="9" tint="0.39997558519241921"/>
      <name val="Calibri"/>
      <family val="2"/>
    </font>
    <font>
      <sz val="11"/>
      <color rgb="FF9C0006"/>
      <name val="Calibri"/>
      <family val="2"/>
      <scheme val="minor"/>
    </font>
    <font>
      <sz val="11"/>
      <color theme="1"/>
      <name val="Courier New"/>
      <family val="3"/>
    </font>
    <font>
      <sz val="11"/>
      <color theme="4"/>
      <name val="Courier New"/>
      <family val="3"/>
    </font>
    <font>
      <sz val="10"/>
      <color theme="1"/>
      <name val="Courier New"/>
      <family val="3"/>
    </font>
    <font>
      <sz val="10"/>
      <color theme="4"/>
      <name val="Courier New"/>
      <family val="3"/>
    </font>
    <font>
      <sz val="10"/>
      <color rgb="FFFF0000"/>
      <name val="Courier New"/>
      <family val="3"/>
    </font>
    <font>
      <b/>
      <i/>
      <sz val="11"/>
      <color theme="1"/>
      <name val="Calibri"/>
      <family val="2"/>
    </font>
    <font>
      <sz val="11"/>
      <color theme="1"/>
      <name val="Cambria"/>
      <family val="1"/>
    </font>
    <font>
      <i/>
      <sz val="11"/>
      <color theme="1"/>
      <name val="Cambria"/>
      <family val="1"/>
    </font>
    <font>
      <b/>
      <i/>
      <sz val="11"/>
      <color theme="1"/>
      <name val="Cambria"/>
      <family val="1"/>
    </font>
    <font>
      <b/>
      <i/>
      <sz val="11"/>
      <color theme="9" tint="-0.249977111117893"/>
      <name val="Cambria"/>
      <family val="1"/>
    </font>
    <font>
      <b/>
      <sz val="11"/>
      <color theme="9" tint="-0.249977111117893"/>
      <name val="Cambria"/>
      <family val="1"/>
    </font>
    <font>
      <b/>
      <sz val="11"/>
      <color theme="1"/>
      <name val="Cambria"/>
      <family val="1"/>
    </font>
    <font>
      <i/>
      <sz val="11"/>
      <color rgb="FF7F7F7F"/>
      <name val="Cambria"/>
      <family val="1"/>
    </font>
    <font>
      <b/>
      <sz val="11"/>
      <name val="Calibri"/>
      <family val="2"/>
      <charset val="1"/>
    </font>
    <font>
      <b/>
      <sz val="11"/>
      <color theme="9" tint="-0.249977111117893"/>
      <name val="Calibri"/>
      <family val="2"/>
    </font>
    <font>
      <b/>
      <sz val="11"/>
      <color theme="9" tint="-0.249977111117893"/>
      <name val="Calibri"/>
      <family val="2"/>
      <charset val="1"/>
    </font>
    <font>
      <sz val="9"/>
      <color indexed="81"/>
      <name val="Courier New"/>
      <family val="3"/>
    </font>
    <font>
      <b/>
      <i/>
      <sz val="9"/>
      <color indexed="81"/>
      <name val="Segoe UI"/>
      <family val="2"/>
    </font>
  </fonts>
  <fills count="9">
    <fill>
      <patternFill patternType="none"/>
    </fill>
    <fill>
      <patternFill patternType="gray125"/>
    </fill>
    <fill>
      <patternFill patternType="solid">
        <fgColor theme="7" tint="0.79989013336588644"/>
        <bgColor rgb="FFFBE5D6"/>
      </patternFill>
    </fill>
    <fill>
      <patternFill patternType="solid">
        <fgColor theme="8" tint="0.79989013336588644"/>
        <bgColor rgb="FFF2F2F2"/>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s>
  <borders count="12">
    <border>
      <left/>
      <right/>
      <top/>
      <bottom/>
      <diagonal/>
    </border>
    <border>
      <left/>
      <right/>
      <top/>
      <bottom style="medium">
        <color theme="4" tint="0.39988402966399123"/>
      </bottom>
      <diagonal/>
    </border>
    <border>
      <left/>
      <right/>
      <top/>
      <bottom style="medium">
        <color theme="4" tint="0.39997558519241921"/>
      </bottom>
      <diagonal/>
    </border>
    <border>
      <left/>
      <right style="hair">
        <color auto="1"/>
      </right>
      <top style="medium">
        <color theme="4" tint="0.39988402966399123"/>
      </top>
      <bottom style="hair">
        <color auto="1"/>
      </bottom>
      <diagonal/>
    </border>
    <border>
      <left style="hair">
        <color auto="1"/>
      </left>
      <right style="hair">
        <color auto="1"/>
      </right>
      <top style="medium">
        <color theme="4" tint="0.39988402966399123"/>
      </top>
      <bottom style="hair">
        <color auto="1"/>
      </bottom>
      <diagonal/>
    </border>
    <border>
      <left style="hair">
        <color auto="1"/>
      </left>
      <right/>
      <top style="medium">
        <color theme="4" tint="0.39988402966399123"/>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diagonal/>
    </border>
    <border>
      <left style="hair">
        <color auto="1"/>
      </left>
      <right style="hair">
        <color auto="1"/>
      </right>
      <top style="hair">
        <color auto="1"/>
      </top>
      <bottom/>
      <diagonal/>
    </border>
    <border>
      <left style="hair">
        <color auto="1"/>
      </left>
      <right/>
      <top style="hair">
        <color auto="1"/>
      </top>
      <bottom/>
      <diagonal/>
    </border>
  </borders>
  <cellStyleXfs count="11">
    <xf numFmtId="0" fontId="0" fillId="0" borderId="0"/>
    <xf numFmtId="0" fontId="14" fillId="0" borderId="0" applyBorder="0" applyProtection="0"/>
    <xf numFmtId="0" fontId="16" fillId="0" borderId="0" applyBorder="0" applyProtection="0"/>
    <xf numFmtId="0" fontId="2" fillId="0" borderId="0" applyBorder="0" applyProtection="0"/>
    <xf numFmtId="0" fontId="2" fillId="0" borderId="1" applyProtection="0"/>
    <xf numFmtId="0" fontId="21" fillId="0" borderId="2" applyNumberFormat="0" applyFill="0" applyAlignment="0" applyProtection="0"/>
    <xf numFmtId="0" fontId="21" fillId="0" borderId="0" applyNumberFormat="0" applyFill="0" applyBorder="0" applyAlignment="0" applyProtection="0"/>
    <xf numFmtId="0" fontId="26" fillId="0" borderId="0" applyNumberFormat="0" applyFill="0" applyBorder="0" applyAlignment="0" applyProtection="0"/>
    <xf numFmtId="0" fontId="29" fillId="7" borderId="0" applyNumberFormat="0" applyBorder="0" applyAlignment="0" applyProtection="0"/>
    <xf numFmtId="0" fontId="33" fillId="8" borderId="0" applyNumberFormat="0" applyBorder="0" applyAlignment="0" applyProtection="0"/>
    <xf numFmtId="0" fontId="2" fillId="5" borderId="1" applyFont="0" applyBorder="0" applyAlignment="0" applyProtection="0">
      <alignment horizontal="left" vertical="center"/>
    </xf>
  </cellStyleXfs>
  <cellXfs count="90">
    <xf numFmtId="0" fontId="0" fillId="0" borderId="0" xfId="0"/>
    <xf numFmtId="0" fontId="1" fillId="0" borderId="0" xfId="0" applyFont="1"/>
    <xf numFmtId="0" fontId="0" fillId="2" borderId="0" xfId="0" applyFont="1" applyFill="1"/>
    <xf numFmtId="0" fontId="0" fillId="0" borderId="0" xfId="0" applyFont="1"/>
    <xf numFmtId="0" fontId="2" fillId="0" borderId="0" xfId="3" applyFont="1" applyBorder="1" applyAlignment="1" applyProtection="1"/>
    <xf numFmtId="0" fontId="3" fillId="3" borderId="0" xfId="0" applyFont="1" applyFill="1"/>
    <xf numFmtId="0" fontId="0" fillId="3" borderId="0" xfId="0" applyFont="1" applyFill="1"/>
    <xf numFmtId="0" fontId="5" fillId="0" borderId="0" xfId="0" applyFont="1" applyAlignment="1">
      <alignment horizontal="right" vertical="top"/>
    </xf>
    <xf numFmtId="0" fontId="5" fillId="0" borderId="0" xfId="0" applyFont="1" applyAlignment="1">
      <alignment horizontal="left" vertical="top"/>
    </xf>
    <xf numFmtId="0" fontId="6" fillId="3" borderId="0" xfId="0" applyFont="1" applyFill="1" applyAlignment="1">
      <alignment horizontal="right" vertical="top"/>
    </xf>
    <xf numFmtId="0" fontId="2" fillId="0" borderId="1" xfId="4" applyFont="1" applyBorder="1" applyAlignment="1" applyProtection="1">
      <alignment horizontal="left" vertical="center"/>
    </xf>
    <xf numFmtId="0" fontId="2" fillId="0" borderId="1" xfId="4" applyFont="1" applyBorder="1" applyAlignment="1" applyProtection="1"/>
    <xf numFmtId="0" fontId="15" fillId="0" borderId="0" xfId="0" applyFont="1" applyAlignment="1">
      <alignment horizontal="right"/>
    </xf>
    <xf numFmtId="0" fontId="4" fillId="0" borderId="0" xfId="0" applyFont="1" applyAlignment="1">
      <alignment horizontal="right"/>
    </xf>
    <xf numFmtId="0" fontId="1" fillId="0" borderId="0" xfId="0" applyFont="1" applyAlignment="1">
      <alignment horizontal="right"/>
    </xf>
    <xf numFmtId="0" fontId="0" fillId="0" borderId="0" xfId="0" applyAlignment="1">
      <alignment vertical="top"/>
    </xf>
    <xf numFmtId="0" fontId="0" fillId="4" borderId="0" xfId="0" applyFont="1" applyFill="1"/>
    <xf numFmtId="0" fontId="21" fillId="0" borderId="2" xfId="5"/>
    <xf numFmtId="0" fontId="0" fillId="0" borderId="0" xfId="0" applyFont="1" applyFill="1"/>
    <xf numFmtId="0" fontId="24" fillId="0" borderId="0" xfId="0" applyFont="1"/>
    <xf numFmtId="0" fontId="22" fillId="0" borderId="0" xfId="0" applyFont="1" applyAlignment="1">
      <alignment horizontal="right"/>
    </xf>
    <xf numFmtId="0" fontId="21" fillId="0" borderId="0" xfId="6"/>
    <xf numFmtId="0" fontId="26" fillId="0" borderId="0" xfId="7"/>
    <xf numFmtId="0" fontId="21" fillId="0" borderId="2" xfId="5" applyAlignment="1">
      <alignment horizontal="center"/>
    </xf>
    <xf numFmtId="0" fontId="4" fillId="0" borderId="0" xfId="0" applyFont="1" applyAlignment="1">
      <alignment horizontal="right" vertical="top" wrapText="1"/>
    </xf>
    <xf numFmtId="0" fontId="0" fillId="6" borderId="0" xfId="0" applyFill="1"/>
    <xf numFmtId="0" fontId="27" fillId="0" borderId="0" xfId="0" applyFont="1"/>
    <xf numFmtId="49" fontId="0" fillId="0" borderId="0" xfId="0" applyNumberFormat="1"/>
    <xf numFmtId="0" fontId="28" fillId="0" borderId="0" xfId="0" applyFont="1"/>
    <xf numFmtId="49" fontId="28" fillId="0" borderId="0" xfId="0" applyNumberFormat="1" applyFont="1"/>
    <xf numFmtId="0" fontId="28" fillId="0" borderId="0" xfId="0" applyFont="1" applyAlignment="1">
      <alignment vertical="center" wrapText="1"/>
    </xf>
    <xf numFmtId="0" fontId="24" fillId="0" borderId="0" xfId="0" applyFont="1" applyAlignment="1">
      <alignment vertical="top"/>
    </xf>
    <xf numFmtId="0" fontId="23" fillId="0" borderId="0" xfId="0" applyFont="1" applyAlignment="1">
      <alignment vertical="top"/>
    </xf>
    <xf numFmtId="0" fontId="21" fillId="0" borderId="2" xfId="5" applyAlignment="1">
      <alignment horizontal="right"/>
    </xf>
    <xf numFmtId="0" fontId="29" fillId="7" borderId="0" xfId="8"/>
    <xf numFmtId="0" fontId="0" fillId="0" borderId="0" xfId="0" quotePrefix="1" applyAlignment="1">
      <alignment vertical="top"/>
    </xf>
    <xf numFmtId="0" fontId="2" fillId="0" borderId="1" xfId="4" applyFont="1" applyFill="1" applyBorder="1" applyAlignment="1" applyProtection="1">
      <alignment horizontal="left" vertical="center"/>
    </xf>
    <xf numFmtId="0" fontId="30" fillId="0" borderId="0" xfId="0" applyFont="1" applyAlignment="1">
      <alignment vertical="top"/>
    </xf>
    <xf numFmtId="0" fontId="30" fillId="0" borderId="0" xfId="0" applyFont="1" applyFill="1" applyAlignment="1">
      <alignment vertical="top"/>
    </xf>
    <xf numFmtId="0" fontId="2" fillId="0" borderId="0" xfId="3" applyFont="1" applyFill="1" applyBorder="1" applyAlignment="1" applyProtection="1"/>
    <xf numFmtId="0" fontId="0" fillId="0" borderId="0" xfId="0" quotePrefix="1" applyFont="1"/>
    <xf numFmtId="0" fontId="0" fillId="0" borderId="0" xfId="0" applyFill="1"/>
    <xf numFmtId="0" fontId="23" fillId="0" borderId="0" xfId="0" applyFont="1"/>
    <xf numFmtId="0" fontId="33" fillId="8" borderId="0" xfId="9"/>
    <xf numFmtId="14" fontId="0" fillId="0" borderId="0" xfId="0" applyNumberFormat="1"/>
    <xf numFmtId="0" fontId="0" fillId="0" borderId="0" xfId="0" applyAlignment="1">
      <alignment horizontal="right" vertical="top"/>
    </xf>
    <xf numFmtId="0" fontId="22" fillId="0" borderId="0" xfId="0" applyFont="1" applyAlignment="1">
      <alignment vertical="top" wrapText="1"/>
    </xf>
    <xf numFmtId="0" fontId="34" fillId="0" borderId="0" xfId="0" quotePrefix="1" applyFont="1" applyAlignment="1">
      <alignment vertical="top" wrapText="1"/>
    </xf>
    <xf numFmtId="0" fontId="36" fillId="0" borderId="0" xfId="0" quotePrefix="1" applyFont="1" applyAlignment="1">
      <alignment vertical="top" wrapText="1"/>
    </xf>
    <xf numFmtId="0" fontId="0" fillId="0" borderId="3" xfId="0" applyFont="1" applyBorder="1"/>
    <xf numFmtId="14" fontId="12" fillId="0" borderId="4" xfId="2" applyNumberFormat="1" applyFont="1" applyBorder="1" applyAlignment="1" applyProtection="1">
      <alignment horizontal="left" vertical="center"/>
    </xf>
    <xf numFmtId="0" fontId="0" fillId="0" borderId="4" xfId="0" applyFont="1" applyBorder="1"/>
    <xf numFmtId="0" fontId="13" fillId="0" borderId="4" xfId="0" applyFont="1" applyBorder="1" applyAlignment="1">
      <alignment horizontal="left" vertical="center"/>
    </xf>
    <xf numFmtId="0" fontId="0" fillId="0" borderId="4" xfId="0" applyBorder="1"/>
    <xf numFmtId="0" fontId="14" fillId="0" borderId="4" xfId="1" applyFont="1" applyBorder="1" applyAlignment="1" applyProtection="1">
      <alignment horizontal="left" vertical="center"/>
    </xf>
    <xf numFmtId="164" fontId="13" fillId="0" borderId="4" xfId="0" applyNumberFormat="1" applyFont="1" applyBorder="1" applyAlignment="1">
      <alignment horizontal="left" vertical="center"/>
    </xf>
    <xf numFmtId="49" fontId="0" fillId="0" borderId="4" xfId="0" applyNumberFormat="1" applyFont="1" applyBorder="1"/>
    <xf numFmtId="0" fontId="0" fillId="0" borderId="6" xfId="0" applyFont="1" applyBorder="1"/>
    <xf numFmtId="14" fontId="12" fillId="0" borderId="7" xfId="2" applyNumberFormat="1" applyFont="1" applyBorder="1" applyAlignment="1" applyProtection="1">
      <alignment horizontal="left" vertical="center"/>
    </xf>
    <xf numFmtId="0" fontId="0" fillId="0" borderId="7" xfId="0" applyFont="1" applyBorder="1"/>
    <xf numFmtId="0" fontId="13" fillId="0" borderId="7" xfId="0" applyFont="1" applyBorder="1" applyAlignment="1">
      <alignment horizontal="left" vertical="center"/>
    </xf>
    <xf numFmtId="0" fontId="0" fillId="0" borderId="7" xfId="0" applyBorder="1"/>
    <xf numFmtId="164" fontId="13" fillId="0" borderId="7" xfId="0" applyNumberFormat="1" applyFont="1" applyBorder="1" applyAlignment="1">
      <alignment horizontal="left" vertical="center"/>
    </xf>
    <xf numFmtId="49" fontId="0" fillId="0" borderId="7" xfId="0" applyNumberFormat="1" applyFont="1" applyBorder="1"/>
    <xf numFmtId="0" fontId="14" fillId="0" borderId="7" xfId="1" applyFont="1" applyBorder="1" applyAlignment="1" applyProtection="1">
      <alignment horizontal="left" vertical="center"/>
    </xf>
    <xf numFmtId="0" fontId="14" fillId="0" borderId="7" xfId="1" applyBorder="1"/>
    <xf numFmtId="0" fontId="0" fillId="0" borderId="9" xfId="0" applyFont="1" applyBorder="1"/>
    <xf numFmtId="14" fontId="12" fillId="0" borderId="10" xfId="2" applyNumberFormat="1" applyFont="1" applyBorder="1" applyAlignment="1" applyProtection="1">
      <alignment horizontal="left" vertical="center"/>
    </xf>
    <xf numFmtId="0" fontId="0" fillId="0" borderId="10" xfId="0" applyFont="1" applyBorder="1"/>
    <xf numFmtId="0" fontId="13" fillId="0" borderId="10" xfId="0" applyFont="1" applyBorder="1" applyAlignment="1">
      <alignment horizontal="left" vertical="center"/>
    </xf>
    <xf numFmtId="0" fontId="0" fillId="0" borderId="10" xfId="0" applyBorder="1"/>
    <xf numFmtId="0" fontId="14" fillId="0" borderId="10" xfId="1" applyFont="1" applyBorder="1" applyAlignment="1" applyProtection="1">
      <alignment horizontal="left" vertical="center"/>
    </xf>
    <xf numFmtId="164" fontId="13" fillId="0" borderId="10" xfId="0" applyNumberFormat="1" applyFont="1" applyBorder="1" applyAlignment="1">
      <alignment horizontal="left" vertical="center"/>
    </xf>
    <xf numFmtId="49" fontId="0" fillId="0" borderId="10" xfId="0" applyNumberFormat="1" applyFont="1" applyBorder="1"/>
    <xf numFmtId="0" fontId="40" fillId="0" borderId="0" xfId="0" applyFont="1" applyAlignment="1">
      <alignment vertical="top"/>
    </xf>
    <xf numFmtId="0" fontId="40" fillId="0" borderId="0" xfId="0" applyFont="1" applyAlignment="1">
      <alignment vertical="top" wrapText="1"/>
    </xf>
    <xf numFmtId="0" fontId="40" fillId="0" borderId="0" xfId="0" applyFont="1"/>
    <xf numFmtId="0" fontId="0" fillId="0" borderId="0" xfId="0" quotePrefix="1"/>
    <xf numFmtId="2" fontId="0" fillId="0" borderId="5" xfId="0" applyNumberFormat="1" applyBorder="1"/>
    <xf numFmtId="2" fontId="0" fillId="0" borderId="8" xfId="0" applyNumberFormat="1" applyBorder="1"/>
    <xf numFmtId="2" fontId="0" fillId="0" borderId="11" xfId="0" applyNumberFormat="1" applyBorder="1"/>
    <xf numFmtId="0" fontId="47" fillId="5" borderId="1" xfId="10" applyFont="1" applyBorder="1" applyAlignment="1" applyProtection="1">
      <alignment horizontal="left" vertical="center"/>
    </xf>
    <xf numFmtId="0" fontId="2" fillId="5" borderId="1" xfId="10" applyAlignment="1" applyProtection="1"/>
    <xf numFmtId="0" fontId="2" fillId="5" borderId="1" xfId="10" applyFont="1" applyBorder="1" applyAlignment="1" applyProtection="1">
      <alignment horizontal="left" vertical="center"/>
    </xf>
    <xf numFmtId="0" fontId="0" fillId="0" borderId="0" xfId="0" applyAlignment="1">
      <alignment horizontal="right"/>
    </xf>
    <xf numFmtId="0" fontId="3" fillId="0" borderId="0" xfId="0" applyFont="1"/>
    <xf numFmtId="0" fontId="3" fillId="0" borderId="0" xfId="0" applyFont="1" applyAlignment="1">
      <alignment vertical="center" wrapText="1"/>
    </xf>
    <xf numFmtId="0" fontId="23" fillId="0" borderId="0" xfId="0" applyFont="1" applyAlignment="1"/>
    <xf numFmtId="0" fontId="40" fillId="0" borderId="0" xfId="0" applyFont="1" applyAlignment="1">
      <alignment horizontal="left" vertical="top" wrapText="1"/>
    </xf>
    <xf numFmtId="0" fontId="46" fillId="0" borderId="0" xfId="7" applyFont="1" applyAlignment="1">
      <alignment horizontal="left" vertical="top" wrapText="1"/>
    </xf>
  </cellXfs>
  <cellStyles count="11">
    <cellStyle name="Default 1" xfId="2" xr:uid="{00000000-0005-0000-0000-000006000000}"/>
    <cellStyle name="Erklärender Text" xfId="7" builtinId="53"/>
    <cellStyle name="Excel Built-in Heading 3" xfId="4" xr:uid="{00000000-0005-0000-0000-000008000000}"/>
    <cellStyle name="Excel Built-in Heading 4" xfId="3" xr:uid="{00000000-0005-0000-0000-000007000000}"/>
    <cellStyle name="Gut" xfId="8" builtinId="26"/>
    <cellStyle name="Link" xfId="1" builtinId="8"/>
    <cellStyle name="Schlecht" xfId="9" builtinId="27"/>
    <cellStyle name="Standard" xfId="0" builtinId="0"/>
    <cellStyle name="Überschrift 3" xfId="5" builtinId="18"/>
    <cellStyle name="Überschrift 4" xfId="6" builtinId="19"/>
    <cellStyle name="Übersetzung hervorgehoben" xfId="10" xr:uid="{0D7F321B-A7A6-4BBA-A9A3-B8CB251892CC}"/>
  </cellStyles>
  <dxfs count="35">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color rgb="FF70AD47"/>
      </font>
    </dxf>
    <dxf>
      <font>
        <b/>
        <i val="0"/>
        <color theme="5"/>
      </font>
    </dxf>
    <dxf>
      <fill>
        <patternFill>
          <bgColor theme="9" tint="0.79998168889431442"/>
        </patternFill>
      </fill>
    </dxf>
    <dxf>
      <fill>
        <patternFill>
          <bgColor theme="0" tint="-4.9989318521683403E-2"/>
        </patternFill>
      </fill>
    </dxf>
    <dxf>
      <font>
        <b/>
        <i/>
      </font>
    </dxf>
    <dxf>
      <font>
        <color theme="1" tint="0.34998626667073579"/>
      </font>
      <fill>
        <patternFill>
          <bgColor theme="6" tint="0.79998168889431442"/>
        </patternFill>
      </fill>
    </dxf>
    <dxf>
      <font>
        <color theme="1" tint="0.34998626667073579"/>
      </font>
      <fill>
        <patternFill>
          <bgColor theme="6" tint="0.79998168889431442"/>
        </patternFill>
      </fill>
    </dxf>
    <dxf>
      <fill>
        <patternFill>
          <bgColor theme="0" tint="-4.9989318521683403E-2"/>
        </patternFill>
      </fill>
    </dxf>
    <dxf>
      <fill>
        <patternFill>
          <bgColor theme="5" tint="0.79989013336588644"/>
        </patternFill>
      </fill>
    </dxf>
    <dxf>
      <font>
        <color rgb="FF9C0006"/>
      </font>
      <fill>
        <patternFill>
          <bgColor rgb="FFFFC7CE"/>
        </patternFill>
      </fill>
    </dxf>
    <dxf>
      <font>
        <color rgb="FF9C0006"/>
      </font>
      <fill>
        <patternFill>
          <bgColor rgb="FFFFC7CE"/>
        </patternFill>
      </fill>
    </dxf>
    <dxf>
      <fill>
        <patternFill>
          <bgColor theme="5" tint="0.79989013336588644"/>
        </patternFill>
      </fill>
    </dxf>
    <dxf>
      <font>
        <b val="0"/>
        <i val="0"/>
      </font>
    </dxf>
    <dxf>
      <font>
        <b/>
        <i/>
      </font>
      <fill>
        <patternFill>
          <bgColor theme="9" tint="0.79998168889431442"/>
        </patternFill>
      </fill>
    </dxf>
    <dxf>
      <font>
        <color rgb="FF70AD47"/>
      </font>
    </dxf>
    <dxf>
      <font>
        <color rgb="FF70AD47"/>
      </font>
    </dxf>
  </dxfs>
  <tableStyles count="0" defaultTableStyle="TableStyleMedium2" defaultPivotStyle="PivotStyleLight16"/>
  <colors>
    <indexedColors>
      <rgbColor rgb="FF000000"/>
      <rgbColor rgb="FFF2F2F2"/>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8FAADC"/>
      <rgbColor rgb="FF993366"/>
      <rgbColor rgb="FFFFF2CC"/>
      <rgbColor rgb="FFDEEBF7"/>
      <rgbColor rgb="FF660066"/>
      <rgbColor rgb="FFFF8080"/>
      <rgbColor rgb="FF0563C1"/>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DC3E6"/>
      <rgbColor rgb="FFFF99CC"/>
      <rgbColor rgb="FFCC99FF"/>
      <rgbColor rgb="FFFBE5D6"/>
      <rgbColor rgb="FF2E75B6"/>
      <rgbColor rgb="FF33CCCC"/>
      <rgbColor rgb="FF99CC00"/>
      <rgbColor rgb="FFFFCC00"/>
      <rgbColor rgb="FFBF9000"/>
      <rgbColor rgb="FFFF6600"/>
      <rgbColor rgb="FF44546A"/>
      <rgbColor rgb="FF70AD47"/>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8" Type="http://schemas.openxmlformats.org/officeDocument/2006/relationships/hyperlink" Target="https://pictures.bgbm.org/iiif/3/B!10!12!01!88!B_10_1201882.jpg/full/,140/0/default.jpg" TargetMode="External"/><Relationship Id="rId13" Type="http://schemas.openxmlformats.org/officeDocument/2006/relationships/vmlDrawing" Target="../drawings/vmlDrawing1.vml"/><Relationship Id="rId3" Type="http://schemas.openxmlformats.org/officeDocument/2006/relationships/hyperlink" Target="http://herbarium.bgbm.org/object/B101201875" TargetMode="External"/><Relationship Id="rId7" Type="http://schemas.openxmlformats.org/officeDocument/2006/relationships/hyperlink" Target="https://pictures.bgbm.org/iiif/3/B!10!12!01!87!B_10_1201877.jpg/full/,140/0/default.jpg" TargetMode="External"/><Relationship Id="rId12" Type="http://schemas.openxmlformats.org/officeDocument/2006/relationships/printerSettings" Target="../printerSettings/printerSettings1.bin"/><Relationship Id="rId2" Type="http://schemas.openxmlformats.org/officeDocument/2006/relationships/hyperlink" Target="https://pictures.bgbm.org/iiif/3/B!10!12!01!88!B_10_1201880.jpg/full/,140/0/default.jpg" TargetMode="External"/><Relationship Id="rId1" Type="http://schemas.openxmlformats.org/officeDocument/2006/relationships/hyperlink" Target="http://herbarium.bgbm.org/object/B101201880" TargetMode="External"/><Relationship Id="rId6" Type="http://schemas.openxmlformats.org/officeDocument/2006/relationships/hyperlink" Target="http://herbarium.bgbm.org/object/B101201877" TargetMode="External"/><Relationship Id="rId11" Type="http://schemas.openxmlformats.org/officeDocument/2006/relationships/hyperlink" Target="https://pictures.bgbm.org/iiif/3/B!10!12!01!87!B_10_1201879.jpg/full/,140/0/default.jpg" TargetMode="External"/><Relationship Id="rId5" Type="http://schemas.openxmlformats.org/officeDocument/2006/relationships/hyperlink" Target="http://herbarium.bgbm.org/object/B101201879" TargetMode="External"/><Relationship Id="rId10" Type="http://schemas.openxmlformats.org/officeDocument/2006/relationships/hyperlink" Target="https://pictures.bgbm.org/iiif/3/B!10!12!01!88!B_10_1201881.jpg/full/,140/0/default.jpg" TargetMode="External"/><Relationship Id="rId4" Type="http://schemas.openxmlformats.org/officeDocument/2006/relationships/hyperlink" Target="https://pictures.bgbm.org/iiif/3/B!10!12!01!87!B_10_1201875.jpg/full/,140/0/default.jpg" TargetMode="External"/><Relationship Id="rId9" Type="http://schemas.openxmlformats.org/officeDocument/2006/relationships/hyperlink" Target="http://herbarium.bgbm.org/object/B101201881" TargetMode="External"/><Relationship Id="rId1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39997558519241921"/>
  </sheetPr>
  <dimension ref="A2:C17"/>
  <sheetViews>
    <sheetView showOutlineSymbols="0" workbookViewId="0">
      <selection activeCell="B3" sqref="B3"/>
    </sheetView>
  </sheetViews>
  <sheetFormatPr baseColWidth="10" defaultColWidth="10.7109375" defaultRowHeight="15" customHeight="1" x14ac:dyDescent="0.25"/>
  <cols>
    <col min="1" max="1" width="24.85546875" customWidth="1"/>
    <col min="2" max="2" width="26.7109375" customWidth="1"/>
    <col min="3" max="3" width="40.140625" customWidth="1"/>
  </cols>
  <sheetData>
    <row r="2" spans="1:3" x14ac:dyDescent="0.25">
      <c r="A2" s="1" t="s">
        <v>1307</v>
      </c>
    </row>
    <row r="3" spans="1:3" x14ac:dyDescent="0.25">
      <c r="A3" t="s">
        <v>0</v>
      </c>
      <c r="B3" s="2" t="s">
        <v>285</v>
      </c>
    </row>
    <row r="4" spans="1:3" ht="113.25" customHeight="1" x14ac:dyDescent="0.25"/>
    <row r="5" spans="1:3" x14ac:dyDescent="0.25">
      <c r="A5" s="1" t="s">
        <v>2</v>
      </c>
    </row>
    <row r="6" spans="1:3" ht="75.75" customHeight="1" x14ac:dyDescent="0.25">
      <c r="A6" s="88" t="s">
        <v>1301</v>
      </c>
      <c r="B6" s="88"/>
      <c r="C6" s="88"/>
    </row>
    <row r="7" spans="1:3" ht="126" customHeight="1" x14ac:dyDescent="0.25">
      <c r="A7" s="88" t="s">
        <v>1334</v>
      </c>
      <c r="B7" s="88"/>
      <c r="C7" s="88"/>
    </row>
    <row r="8" spans="1:3" ht="81.75" customHeight="1" x14ac:dyDescent="0.25">
      <c r="A8" s="88" t="s">
        <v>1335</v>
      </c>
      <c r="B8" s="88"/>
      <c r="C8" s="88"/>
    </row>
    <row r="9" spans="1:3" ht="63" customHeight="1" x14ac:dyDescent="0.25">
      <c r="A9" s="88" t="s">
        <v>1295</v>
      </c>
      <c r="B9" s="88"/>
      <c r="C9" s="88"/>
    </row>
    <row r="11" spans="1:3" ht="15" customHeight="1" x14ac:dyDescent="0.25">
      <c r="A11" s="1" t="s">
        <v>960</v>
      </c>
    </row>
    <row r="12" spans="1:3" ht="15" customHeight="1" x14ac:dyDescent="0.25">
      <c r="A12" s="76" t="s">
        <v>1345</v>
      </c>
      <c r="B12" s="76" t="s">
        <v>1346</v>
      </c>
    </row>
    <row r="13" spans="1:3" ht="15" customHeight="1" x14ac:dyDescent="0.25">
      <c r="A13" s="76" t="s">
        <v>961</v>
      </c>
      <c r="B13" s="76" t="s">
        <v>962</v>
      </c>
    </row>
    <row r="17" spans="1:1" ht="15" customHeight="1" x14ac:dyDescent="0.25">
      <c r="A17" s="28"/>
    </row>
  </sheetData>
  <mergeCells count="4">
    <mergeCell ref="A6:C6"/>
    <mergeCell ref="A7:C7"/>
    <mergeCell ref="A8:C8"/>
    <mergeCell ref="A9:C9"/>
  </mergeCells>
  <pageMargins left="0.7" right="0.7" top="0.78749999999999998" bottom="0.78749999999999998" header="0.511811023622047" footer="0.511811023622047"/>
  <pageSetup paperSize="9" orientation="portrait" horizontalDpi="300" verticalDpi="300"/>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Unbekannte Auswahl" error="Derzeit ist unklar, welche Übersetzung der Datenfelder gemeint sei. Die Benennung der Datenfelder wird wohl ungültige Fehlerwerte anzeigen. Bitte eine Auswahl machen, die gültige Datenfelder anzeigt" promptTitle="Feldbenennung Saatgutaufsammlung" prompt="Bitte die gewünschnte Datenfelder-Benennung (=Spaltenanzeige) für das Blatt ›Saatgutaufsammlung‹ wählen, mit der die Feldspalten benannt werden sollen." xr:uid="{00000000-0002-0000-0000-000000000000}">
          <x14:formula1>
            <xm:f>_xlfn.ANCHORARRAY(Feldübersetzungen!$B$28)</xm:f>
          </x14:formula1>
          <xm:sqref>B3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4B465-0685-4E70-9194-52798AF9EDF2}">
  <dimension ref="A1:A8"/>
  <sheetViews>
    <sheetView tabSelected="1" showOutlineSymbols="0" workbookViewId="0">
      <selection activeCell="A2" sqref="A2"/>
    </sheetView>
  </sheetViews>
  <sheetFormatPr baseColWidth="10" defaultRowHeight="15" x14ac:dyDescent="0.25"/>
  <sheetData>
    <row r="1" spans="1:1" x14ac:dyDescent="0.25">
      <c r="A1" t="s">
        <v>1415</v>
      </c>
    </row>
    <row r="2" spans="1:1" x14ac:dyDescent="0.25">
      <c r="A2" t="s">
        <v>1319</v>
      </c>
    </row>
    <row r="3" spans="1:1" x14ac:dyDescent="0.25">
      <c r="A3" s="42" t="s">
        <v>1322</v>
      </c>
    </row>
    <row r="4" spans="1:1" x14ac:dyDescent="0.25">
      <c r="A4" s="42" t="s">
        <v>1323</v>
      </c>
    </row>
    <row r="5" spans="1:1" x14ac:dyDescent="0.25">
      <c r="A5" t="s">
        <v>1341</v>
      </c>
    </row>
    <row r="6" spans="1:1" x14ac:dyDescent="0.25">
      <c r="A6" s="42" t="s">
        <v>1292</v>
      </c>
    </row>
    <row r="7" spans="1:1" x14ac:dyDescent="0.25">
      <c r="A7" s="42" t="s">
        <v>1293</v>
      </c>
    </row>
    <row r="8" spans="1:1" x14ac:dyDescent="0.25">
      <c r="A8" s="42" t="s">
        <v>1347</v>
      </c>
    </row>
  </sheetData>
  <pageMargins left="0.7" right="0.7" top="0.78740157499999996" bottom="0.78740157499999996"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sheetPr>
  <dimension ref="A1:CH9"/>
  <sheetViews>
    <sheetView showGridLines="0" showOutlineSymbols="0" topLeftCell="BX1" workbookViewId="0">
      <selection activeCell="CA1" sqref="CA1"/>
    </sheetView>
  </sheetViews>
  <sheetFormatPr baseColWidth="10" defaultColWidth="43.140625" defaultRowHeight="15" customHeight="1" x14ac:dyDescent="0.25"/>
  <cols>
    <col min="1" max="1" width="47.42578125" customWidth="1"/>
    <col min="18" max="18" width="17.28515625" bestFit="1" customWidth="1"/>
    <col min="24" max="24" width="47.42578125" customWidth="1"/>
    <col min="26" max="26" width="82.42578125" customWidth="1"/>
  </cols>
  <sheetData>
    <row r="1" spans="1:86" ht="15.75" thickBot="1" x14ac:dyDescent="0.3">
      <c r="A1" s="10" t="str" cm="1">
        <f t="array" ref="A1">_xlfn.LET(_xlpm.GewähtleSprache, Hinweise!$B$3, _xlpm.VorhandeneSprachenListe, Feldübersetzungen!$B$3:$B$13, _xlpm.DieserÜbersetzungsSchlüssel, "feldschlüsselSammlDaten:61",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permit registration number</v>
      </c>
      <c r="B1" s="10" t="str" cm="1">
        <f t="array" ref="B1">_xlfn.LET(_xlpm.GewähtleSprache, Hinweise!$B$3, _xlpm.VorhandeneSprachenListe, Feldübersetzungen!$B$3:$B$13, _xlpm.DieserÜbersetzungsSchlüssel, "feldschlüsselSammlDaten:3",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date of sampling</v>
      </c>
      <c r="C1" s="10" t="str" cm="1">
        <f t="array" ref="C1">_xlfn.LET(_xlpm.GewähtleSprache, Hinweise!$B$3, _xlpm.VorhandeneSprachenListe, Feldübersetzungen!$B$3:$B$13, _xlpm.DieserÜbersetzungsSchlüssel, "feldschlüsselSammlDaten:83",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name of organisation</v>
      </c>
      <c r="D1" s="10" t="str" cm="1">
        <f t="array" ref="D1">_xlfn.LET(_xlpm.GewähtleSprache, Hinweise!$B$3, _xlpm.VorhandeneSprachenListe, Feldübersetzungen!$B$3:$B$13, _xlpm.DieserÜbersetzungsSchlüssel, "feldschlüsselSammlDaten:84",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source of data</v>
      </c>
      <c r="E1" s="10" t="str" cm="1">
        <f t="array" ref="E1">_xlfn.LET(_xlpm.GewähtleSprache, Hinweise!$B$3, _xlpm.VorhandeneSprachenListe, Feldübersetzungen!$B$3:$B$13, _xlpm.DieserÜbersetzungsSchlüssel, "feldschlüsselSammlDaten:127",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confirmed by</v>
      </c>
      <c r="F1" s="10" t="str" cm="1">
        <f t="array" ref="F1">_xlfn.LET(_xlpm.GewähtleSprache, Hinweise!$B$3, _xlpm.VorhandeneSprachenListe, Feldübersetzungen!$B$3:$B$13, _xlpm.DieserÜbersetzungsSchlüssel, "feldschlüsselSammlDaten:128",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date of confirmation</v>
      </c>
      <c r="G1" s="10" t="str" cm="1">
        <f t="array" ref="G1">_xlfn.LET(_xlpm.GewähtleSprache, Hinweise!$B$3, _xlpm.VorhandeneSprachenListe, Feldübersetzungen!$B$3:$B$13, _xlpm.DieserÜbersetzungsSchlüssel, "feldschlüsselSammlDaten:87",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dataset created by</v>
      </c>
      <c r="H1" s="10" t="str" cm="1">
        <f t="array" ref="H1">_xlfn.LET(_xlpm.GewähtleSprache, Hinweise!$B$3, _xlpm.VorhandeneSprachenListe, Feldübersetzungen!$B$3:$B$13, _xlpm.DieserÜbersetzungsSchlüssel, "feldschlüsselSammlDaten:89",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import GUID</v>
      </c>
      <c r="I1" s="10" t="str" cm="1">
        <f t="array" ref="I1">_xlfn.LET(_xlpm.GewähtleSprache, Hinweise!$B$3, _xlpm.VorhandeneSprachenListe, Feldübersetzungen!$B$3:$B$13, _xlpm.DieserÜbersetzungsSchlüssel, "feldschlüsselSammlDaten:132",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processing status</v>
      </c>
      <c r="J1" s="10" t="str" cm="1">
        <f t="array" ref="J1">_xlfn.LET(_xlpm.GewähtleSprache, Hinweise!$B$3, _xlpm.VorhandeneSprachenListe, Feldübersetzungen!$B$3:$B$13, _xlpm.DieserÜbersetzungsSchlüssel, "feldschlüsselSammlDaten:17",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species name (BfN reference)</v>
      </c>
      <c r="K1" s="10" t="str" cm="1">
        <f t="array" ref="K1">_xlfn.LET(_xlpm.GewähtleSprache, Hinweise!$B$3, _xlpm.VorhandeneSprachenListe, Feldübersetzungen!$B$3:$B$13, _xlpm.DieserÜbersetzungsSchlüssel, "feldschlüsselSammlDaten:59",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genus</v>
      </c>
      <c r="L1" s="10" t="str" cm="1">
        <f t="array" ref="L1">_xlfn.LET(_xlpm.GewähtleSprache, Hinweise!$B$3, _xlpm.VorhandeneSprachenListe, Feldübersetzungen!$B$3:$B$13, _xlpm.DieserÜbersetzungsSchlüssel, "feldschlüsselSammlDaten:60",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specific name</v>
      </c>
      <c r="M1" s="10" t="str" cm="1">
        <f t="array" ref="M1">_xlfn.LET(_xlpm.GewähtleSprache, Hinweise!$B$3, _xlpm.VorhandeneSprachenListe, Feldübersetzungen!$B$3:$B$13, _xlpm.DieserÜbersetzungsSchlüssel, "feldschlüsselSammlDaten:119",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original author (of the plant name)</v>
      </c>
      <c r="N1" s="10" t="str" cm="1">
        <f t="array" ref="N1">_xlfn.LET(_xlpm.GewähtleSprache, Hinweise!$B$3, _xlpm.VorhandeneSprachenListe, Feldübersetzungen!$B$3:$B$13, _xlpm.DieserÜbersetzungsSchlüssel, "feldschlüsselSammlDaten:118",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vernacular species name (german)</v>
      </c>
      <c r="O1" s="10" t="str" cm="1">
        <f t="array" ref="O1">_xlfn.LET(_xlpm.GewähtleSprache, Hinweise!$B$3, _xlpm.VorhandeneSprachenListe, Feldübersetzungen!$B$3:$B$13, _xlpm.DieserÜbersetzungsSchlüssel, "feldschlüsselSammlDaten:88",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taxonomic number (floraweb)</v>
      </c>
      <c r="P1" s="10" t="str" cm="1">
        <f t="array" ref="P1">_xlfn.LET(_xlpm.GewähtleSprache, Hinweise!$B$3, _xlpm.VorhandeneSprachenListe, Feldübersetzungen!$B$3:$B$13, _xlpm.DieserÜbersetzungsSchlüssel, "feldschlüsselSammlDaten:98",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determination certain/uncertain</v>
      </c>
      <c r="Q1" s="10" t="str" cm="1">
        <f t="array" ref="Q1">_xlfn.LET(_xlpm.GewähtleSprache, Hinweise!$B$3, _xlpm.VorhandeneSprachenListe, Feldübersetzungen!$B$3:$B$13, _xlpm.DieserÜbersetzungsSchlüssel, "feldschlüsselSammlDaten:120",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has Red List classification</v>
      </c>
      <c r="R1" s="83" t="str" cm="1">
        <f t="array" ref="R1">_xlfn.LET(_xlpm.GewähtleSprache, Hinweise!$B$3, _xlpm.VorhandeneSprachenListe, Feldübersetzungen!$B$3:$B$13, _xlpm.DieserÜbersetzungsSchlüssel, "feldschlüsselSammlDaten:135",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has Red List classification (abbr.)</v>
      </c>
      <c r="S1" s="10" t="str" cm="1">
        <f t="array" ref="S1">_xlfn.LET(_xlpm.GewähtleSprache, Hinweise!$B$3, _xlpm.VorhandeneSprachenListe, Feldübersetzungen!$B$3:$B$13, _xlpm.DieserÜbersetzungsSchlüssel, "feldschlüsselSammlDaten:97",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associated species</v>
      </c>
      <c r="T1" s="10" t="str" cm="1">
        <f t="array" ref="T1">_xlfn.LET(_xlpm.GewähtleSprache, Hinweise!$B$3, _xlpm.VorhandeneSprachenListe, Feldübersetzungen!$B$3:$B$13, _xlpm.DieserÜbersetzungsSchlüssel, "feldschlüsselSammlDaten:105",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sampled landscape region (abbr.)</v>
      </c>
      <c r="U1" s="10" t="str" cm="1">
        <f t="array" ref="U1">_xlfn.LET(_xlpm.GewähtleSprache, Hinweise!$B$3, _xlpm.VorhandeneSprachenListe, Feldübersetzungen!$B$3:$B$13, _xlpm.DieserÜbersetzungsSchlüssel, "feldschlüsselSammlDaten:5",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accession ID</v>
      </c>
      <c r="V1" s="10" t="str" cm="1">
        <f t="array" ref="V1">_xlfn.LET(_xlpm.GewähtleSprache, Hinweise!$B$3, _xlpm.VorhandeneSprachenListe, Feldübersetzungen!$B$3:$B$13, _xlpm.DieserÜbersetzungsSchlüssel, "feldschlüsselSammlDaten:62",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internal accession number / IPEN identifier</v>
      </c>
      <c r="W1" s="10" t="str" cm="1">
        <f t="array" ref="W1">_xlfn.LET(_xlpm.GewähtleSprache, Hinweise!$B$3, _xlpm.VorhandeneSprachenListe, Feldübersetzungen!$B$3:$B$13, _xlpm.DieserÜbersetzungsSchlüssel, "feldschlüsselSammlDaten:63",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internal accession number</v>
      </c>
      <c r="X1" s="10" t="str" cm="1">
        <f t="array" ref="X1">_xlfn.LET(_xlpm.GewähtleSprache, Hinweise!$B$3, _xlpm.VorhandeneSprachenListe, Feldübersetzungen!$B$3:$B$13, _xlpm.DieserÜbersetzungsSchlüssel, "feldschlüsselSammlDaten:67",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linked research object</v>
      </c>
      <c r="Y1" s="10" t="str" cm="1">
        <f t="array" ref="Y1">_xlfn.LET(_xlpm.GewähtleSprache, Hinweise!$B$3, _xlpm.VorhandeneSprachenListe, Feldübersetzungen!$B$3:$B$13, _xlpm.DieserÜbersetzungsSchlüssel, "feldschlüsselSammlDaten:68",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type of linked research object</v>
      </c>
      <c r="Z1" s="10" t="str" cm="1">
        <f t="array" ref="Z1">_xlfn.LET(_xlpm.GewähtleSprache, Hinweise!$B$3, _xlpm.VorhandeneSprachenListe, Feldübersetzungen!$B$3:$B$13, _xlpm.DieserÜbersetzungsSchlüssel, "feldschlüsselSammlDaten:69",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preview of linked research object</v>
      </c>
      <c r="AA1" s="10" t="str" cm="1">
        <f t="array" ref="AA1">_xlfn.LET(_xlpm.GewähtleSprache, Hinweise!$B$3, _xlpm.VorhandeneSprachenListe, Feldübersetzungen!$B$3:$B$13, _xlpm.DieserÜbersetzungsSchlüssel, "feldschlüsselSammlDaten:64",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external dataset identifier</v>
      </c>
      <c r="AB1" s="10" t="str" cm="1">
        <f t="array" ref="AB1">_xlfn.LET(_xlpm.GewähtleSprache, Hinweise!$B$3, _xlpm.VorhandeneSprachenListe, Feldübersetzungen!$B$3:$B$13, _xlpm.DieserÜbersetzungsSchlüssel, "feldschlüsselSammlDaten:70",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acquisition of the collection object</v>
      </c>
      <c r="AC1" s="10" t="str" cm="1">
        <f t="array" ref="AC1">_xlfn.LET(_xlpm.GewähtleSprache, Hinweise!$B$3, _xlpm.VorhandeneSprachenListe, Feldübersetzungen!$B$3:$B$13, _xlpm.DieserÜbersetzungsSchlüssel, "feldschlüsselSammlDaten:14",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responsible collector</v>
      </c>
      <c r="AD1" s="10" t="str" cm="1">
        <f t="array" ref="AD1">_xlfn.LET(_xlpm.GewähtleSprache, Hinweise!$B$3, _xlpm.VorhandeneSprachenListe, Feldübersetzungen!$B$3:$B$13, _xlpm.DieserÜbersetzungsSchlüssel, "feldschlüsselSammlDaten:15",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contributor as well</v>
      </c>
      <c r="AE1" s="10" t="str" cm="1">
        <f t="array" ref="AE1">_xlfn.LET(_xlpm.GewähtleSprache, Hinweise!$B$3, _xlpm.VorhandeneSprachenListe, Feldübersetzungen!$B$3:$B$13, _xlpm.DieserÜbersetzungsSchlüssel, "feldschlüsselSammlDaten:76",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collecting number</v>
      </c>
      <c r="AF1" s="10" t="str" cm="1">
        <f t="array" ref="AF1">_xlfn.LET(_xlpm.GewähtleSprache, Hinweise!$B$3, _xlpm.VorhandeneSprachenListe, Feldübersetzungen!$B$3:$B$13, _xlpm.DieserÜbersetzungsSchlüssel, "feldschlüsselSammlDaten:101",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number of samples</v>
      </c>
      <c r="AG1" s="10" t="str" cm="1">
        <f t="array" ref="AG1">_xlfn.LET(_xlpm.GewähtleSprache, Hinweise!$B$3, _xlpm.VorhandeneSprachenListe, Feldübersetzungen!$B$3:$B$13, _xlpm.DieserÜbersetzungsSchlüssel, "feldschlüsselSammlDaten:77",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federal state / province</v>
      </c>
      <c r="AH1" s="10" t="str" cm="1">
        <f t="array" ref="AH1">_xlfn.LET(_xlpm.GewähtleSprache, Hinweise!$B$3, _xlpm.VorhandeneSprachenListe, Feldübersetzungen!$B$3:$B$13, _xlpm.DieserÜbersetzungsSchlüssel, "feldschlüsselSammlDaten:78",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county</v>
      </c>
      <c r="AI1" s="10" t="str" cm="1">
        <f t="array" ref="AI1">_xlfn.LET(_xlpm.GewähtleSprache, Hinweise!$B$3, _xlpm.VorhandeneSprachenListe, Feldübersetzungen!$B$3:$B$13, _xlpm.DieserÜbersetzungsSchlüssel, "feldschlüsselSammlDaten:79",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municipality</v>
      </c>
      <c r="AJ1" s="10" t="str" cm="1">
        <f t="array" ref="AJ1">_xlfn.LET(_xlpm.GewähtleSprache, Hinweise!$B$3, _xlpm.VorhandeneSprachenListe, Feldübersetzungen!$B$3:$B$13, _xlpm.DieserÜbersetzungsSchlüssel, "feldschlüsselSammlDaten:26",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discovery site description</v>
      </c>
      <c r="AK1" s="10" t="str" cm="1">
        <f t="array" ref="AK1">_xlfn.LET(_xlpm.GewähtleSprache, Hinweise!$B$3, _xlpm.VorhandeneSprachenListe, Feldübersetzungen!$B$3:$B$13, _xlpm.DieserÜbersetzungsSchlüssel, "feldschlüsselSammlDaten:73",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remarks of discovery site</v>
      </c>
      <c r="AL1" s="10" t="str" cm="1">
        <f t="array" ref="AL1">_xlfn.LET(_xlpm.GewähtleSprache, Hinweise!$B$3, _xlpm.VorhandeneSprachenListe, Feldübersetzungen!$B$3:$B$13, _xlpm.DieserÜbersetzungsSchlüssel, "feldschlüsselSammlDaten:71",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name of protected area</v>
      </c>
      <c r="AM1" s="10" t="str" cm="1">
        <f t="array" ref="AM1">_xlfn.LET(_xlpm.GewähtleSprache, Hinweise!$B$3, _xlpm.VorhandeneSprachenListe, Feldübersetzungen!$B$3:$B$13, _xlpm.DieserÜbersetzungsSchlüssel, "feldschlüsselSammlDaten:115",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category of protected area</v>
      </c>
      <c r="AN1" s="10" t="str" cm="1">
        <f t="array" ref="AN1">_xlfn.LET(_xlpm.GewähtleSprache, Hinweise!$B$3, _xlpm.VorhandeneSprachenListe, Feldübersetzungen!$B$3:$B$13, _xlpm.DieserÜbersetzungsSchlüssel, "feldschlüsselSammlDaten:80",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Meßtischblatt</v>
      </c>
      <c r="AO1" s="10" t="str" cm="1">
        <f t="array" ref="AO1">_xlfn.LET(_xlpm.GewähtleSprache, Hinweise!$B$3, _xlpm.VorhandeneSprachenListe, Feldübersetzungen!$B$3:$B$13, _xlpm.DieserÜbersetzungsSchlüssel, "feldschlüsselSammlDaten:81",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landscape or area</v>
      </c>
      <c r="AP1" s="10" t="str" cm="1">
        <f t="array" ref="AP1">_xlfn.LET(_xlpm.GewähtleSprache, Hinweise!$B$3, _xlpm.VorhandeneSprachenListe, Feldübersetzungen!$B$3:$B$13, _xlpm.DieserÜbersetzungsSchlüssel, "feldschlüsselSammlDaten:74",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latitude (degree° min′ sec″)</v>
      </c>
      <c r="AQ1" s="10" t="str" cm="1">
        <f t="array" ref="AQ1">_xlfn.LET(_xlpm.GewähtleSprache, Hinweise!$B$3, _xlpm.VorhandeneSprachenListe, Feldübersetzungen!$B$3:$B$13, _xlpm.DieserÜbersetzungsSchlüssel, "feldschlüsselSammlDaten:75",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longitude (degree° min′ sec″)</v>
      </c>
      <c r="AR1" s="11" t="str" cm="1">
        <f t="array" ref="AR1">_xlfn.LET(_xlpm.GewähtleSprache, Hinweise!$B$3, _xlpm.VorhandeneSprachenListe, Feldübersetzungen!$B$3:$B$13, _xlpm.DieserÜbersetzungsSchlüssel, "feldschlüsselSammlDaten:65",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decimal latitude</v>
      </c>
      <c r="AS1" s="11" t="str" cm="1">
        <f t="array" ref="AS1">_xlfn.LET(_xlpm.GewähtleSprache, Hinweise!$B$3, _xlpm.VorhandeneSprachenListe, Feldübersetzungen!$B$3:$B$13, _xlpm.DieserÜbersetzungsSchlüssel, "feldschlüsselSammlDaten:66",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decimal longitude</v>
      </c>
      <c r="AT1" s="11" t="str" cm="1">
        <f t="array" ref="AT1">_xlfn.LET(_xlpm.GewähtleSprache, Hinweise!$B$3, _xlpm.VorhandeneSprachenListe, Feldübersetzungen!$B$3:$B$13, _xlpm.DieserÜbersetzungsSchlüssel, "feldschlüsselSammlDaten:121",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has data worthy of protection</v>
      </c>
      <c r="AU1" s="11" t="str" cm="1">
        <f t="array" ref="AU1">_xlfn.LET(_xlpm.GewähtleSprache, Hinweise!$B$3, _xlpm.VorhandeneSprachenListe, Feldübersetzungen!$B$3:$B$13, _xlpm.DieserÜbersetzungsSchlüssel, "feldschlüsselSammlDaten:117",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display location imprecisely by</v>
      </c>
      <c r="AV1" s="10" t="str" cm="1">
        <f t="array" ref="AV1">_xlfn.LET(_xlpm.GewähtleSprache, Hinweise!$B$3, _xlpm.VorhandeneSprachenListe, Feldübersetzungen!$B$3:$B$13, _xlpm.DieserÜbersetzungsSchlüssel, "feldschlüsselSammlDaten:24",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altitude or altitude range (m)</v>
      </c>
      <c r="AW1" s="10" t="str" cm="1">
        <f t="array" ref="AW1">_xlfn.LET(_xlpm.GewähtleSprache, Hinweise!$B$3, _xlpm.VorhandeneSprachenListe, Feldübersetzungen!$B$3:$B$13, _xlpm.DieserÜbersetzungsSchlüssel, "feldschlüsselSammlDaten:37",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slope inclination</v>
      </c>
      <c r="AX1" s="82" t="str" cm="1">
        <f t="array" ref="AX1">_xlfn.LET(_xlpm.GewähtleSprache, "englisch", _xlpm.VorhandeneSprachenListe, Feldübersetzungen!$B$3:$B$13, _xlpm.DieserÜbersetzungsSchlüssel, "feldschlüsselSammlDaten:37",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slope inclination</v>
      </c>
      <c r="AY1" s="11" t="str" cm="1">
        <f t="array" ref="AY1">_xlfn.LET(_xlpm.GewähtleSprache, Hinweise!$B$3, _xlpm.VorhandeneSprachenListe, Feldübersetzungen!$B$3:$B$13, _xlpm.DieserÜbersetzungsSchlüssel, "feldschlüsselSammlDaten:36",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predominant exposition</v>
      </c>
      <c r="AZ1" s="36" t="str" cm="1">
        <f t="array" ref="AZ1">_xlfn.LET(_xlpm.GewähtleSprache, Hinweise!$B$3, _xlpm.VorhandeneSprachenListe, Feldübersetzungen!$B$3:$B$13, _xlpm.DieserÜbersetzungsSchlüssel, "feldschlüsselSammlDaten:34",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site location</v>
      </c>
      <c r="BA1" s="36" t="str" cm="1">
        <f t="array" ref="BA1">_xlfn.LET(_xlpm.GewähtleSprache, Hinweise!$B$3, _xlpm.VorhandeneSprachenListe, Feldübersetzungen!$B$3:$B$13, _xlpm.DieserÜbersetzungsSchlüssel, "feldschlüsselSammlDaten:116",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code of site location</v>
      </c>
      <c r="BB1" s="36" t="str" cm="1">
        <f t="array" ref="BB1">_xlfn.LET(_xlpm.GewähtleSprache, Hinweise!$B$3, _xlpm.VorhandeneSprachenListe, Feldübersetzungen!$B$3:$B$13, _xlpm.DieserÜbersetzungsSchlüssel, "feldschlüsselSammlDaten:114",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sampling method</v>
      </c>
      <c r="BC1" s="36" t="str" cm="1">
        <f t="array" ref="BC1">_xlfn.LET(_xlpm.GewähtleSprache, Hinweise!$B$3, _xlpm.VorhandeneSprachenListe, Feldübersetzungen!$B$3:$B$13, _xlpm.DieserÜbersetzungsSchlüssel, "feldschlüsselSammlDaten:103",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biotope type</v>
      </c>
      <c r="BD1" s="36" t="str" cm="1">
        <f t="array" ref="BD1">_xlfn.LET(_xlpm.GewähtleSprache, Hinweise!$B$3, _xlpm.VorhandeneSprachenListe, Feldübersetzungen!$B$3:$B$13, _xlpm.DieserÜbersetzungsSchlüssel, "feldschlüsselSammlDaten:133",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biotope condition</v>
      </c>
      <c r="BE1" s="10" t="str" cm="1">
        <f t="array" ref="BE1">_xlfn.LET(_xlpm.GewähtleSprache, Hinweise!$B$3, _xlpm.VorhandeneSprachenListe, Feldübersetzungen!$B$3:$B$13, _xlpm.DieserÜbersetzungsSchlüssel, "feldschlüsselSammlDaten:109",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habitat type (EUNIS)</v>
      </c>
      <c r="BF1" s="10" t="str" cm="1">
        <f t="array" ref="BF1">_xlfn.LET(_xlpm.GewähtleSprache, Hinweise!$B$3, _xlpm.VorhandeneSprachenListe, Feldübersetzungen!$B$3:$B$13, _xlpm.DieserÜbersetzungsSchlüssel, "feldschlüsselSammlDaten:33",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EUNIS habitate code</v>
      </c>
      <c r="BG1" s="10" t="str" cm="1">
        <f t="array" ref="BG1">_xlfn.LET(_xlpm.GewähtleSprache, Hinweise!$B$3, _xlpm.VorhandeneSprachenListe, Feldübersetzungen!$B$3:$B$13, _xlpm.DieserÜbersetzungsSchlüssel, "feldschlüsselSammlDaten:82",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has code of land use</v>
      </c>
      <c r="BH1" s="10" t="str" cm="1">
        <f t="array" ref="BH1">_xlfn.LET(_xlpm.GewähtleSprache, Hinweise!$B$3, _xlpm.VorhandeneSprachenListe, Feldübersetzungen!$B$3:$B$13, _xlpm.DieserÜbersetzungsSchlüssel, "feldschlüsselSammlDaten:102",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collection frequency</v>
      </c>
      <c r="BI1" s="10" t="str" cm="1">
        <f t="array" ref="BI1">_xlfn.LET(_xlpm.GewähtleSprache, Hinweise!$B$3, _xlpm.VorhandeneSprachenListe, Feldübersetzungen!$B$3:$B$13, _xlpm.DieserÜbersetzungsSchlüssel, "feldschlüsselSammlDaten:111",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with or without seed sampling</v>
      </c>
      <c r="BJ1" s="10" t="str" cm="1">
        <f t="array" ref="BJ1">_xlfn.LET(_xlpm.GewähtleSprache, Hinweise!$B$3, _xlpm.VorhandeneSprachenListe, Feldübersetzungen!$B$3:$B$13, _xlpm.DieserÜbersetzungsSchlüssel, "feldschlüsselSammlDaten:112",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seed sampling unsuccessful, also because</v>
      </c>
      <c r="BK1" s="10" t="str" cm="1">
        <f t="array" ref="BK1">_xlfn.LET(_xlpm.GewähtleSprache, Hinweise!$B$3, _xlpm.VorhandeneSprachenListe, Feldübersetzungen!$B$3:$B$13, _xlpm.DieserÜbersetzungsSchlüssel, "feldschlüsselSammlDaten:90",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species is absent</v>
      </c>
      <c r="BL1" s="10" t="str" cm="1">
        <f t="array" ref="BL1">_xlfn.LET(_xlpm.GewähtleSprache, Hinweise!$B$3, _xlpm.VorhandeneSprachenListe, Feldübersetzungen!$B$3:$B$13, _xlpm.DieserÜbersetzungsSchlüssel, "feldschlüsselSammlDaten:129",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species found?</v>
      </c>
      <c r="BM1" s="11" t="str" cm="1">
        <f t="array" ref="BM1">_xlfn.LET(_xlpm.GewähtleSprache, Hinweise!$B$3, _xlpm.VorhandeneSprachenListe, Feldübersetzungen!$B$3:$B$13, _xlpm.DieserÜbersetzungsSchlüssel, "feldschlüsselSammlDaten:42",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number of individuals present</v>
      </c>
      <c r="BN1" s="11" t="str" cm="1">
        <f t="array" ref="BN1">_xlfn.LET(_xlpm.GewähtleSprache, Hinweise!$B$3, _xlpm.VorhandeneSprachenListe, Feldübersetzungen!$B$3:$B$13, _xlpm.DieserÜbersetzungsSchlüssel, "feldschlüsselSammlDaten:100",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number of sampled plants</v>
      </c>
      <c r="BO1" s="10" t="str" cm="1">
        <f t="array" ref="BO1">_xlfn.LET(_xlpm.GewähtleSprache, Hinweise!$B$3, _xlpm.VorhandeneSprachenListe, Feldübersetzungen!$B$3:$B$13, _xlpm.DieserÜbersetzungsSchlüssel, "feldschlüsselSammlDaten:72",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has a number of plants with ripe fruit</v>
      </c>
      <c r="BP1" s="10" t="str" cm="1">
        <f t="array" ref="BP1">_xlfn.LET(_xlpm.GewähtleSprache, Hinweise!$B$3, _xlpm.VorhandeneSprachenListe, Feldübersetzungen!$B$3:$B$13, _xlpm.DieserÜbersetzungsSchlüssel, "feldschlüsselSammlDaten:96",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number of seeds</v>
      </c>
      <c r="BQ1" s="10" t="str" cm="1">
        <f t="array" ref="BQ1">_xlfn.LET(_xlpm.GewähtleSprache, Hinweise!$B$3, _xlpm.VorhandeneSprachenListe, Feldübersetzungen!$B$3:$B$13, _xlpm.DieserÜbersetzungsSchlüssel, "feldschlüsselSammlDaten:126",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seeds or fruits picked up?</v>
      </c>
      <c r="BR1" s="10" t="str" cm="1">
        <f t="array" ref="BR1">_xlfn.LET(_xlpm.GewähtleSprache, Hinweise!$B$3, _xlpm.VorhandeneSprachenListe, Feldübersetzungen!$B$3:$B$13, _xlpm.DieserÜbersetzungsSchlüssel, "feldschlüsselSammlDaten:10",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phenological condition</v>
      </c>
      <c r="BS1" s="81" t="str" cm="1">
        <f t="array" ref="BS1">_xlfn.LET(_xlpm.GewähtleSprache, "englisch", _xlpm.VorhandeneSprachenListe, Feldübersetzungen!$B$3:$B$13, _xlpm.DieserÜbersetzungsSchlüssel, "feldschlüsselSammlDaten:10",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phenological condition</v>
      </c>
      <c r="BT1" s="10" t="str" cm="1">
        <f t="array" ref="BT1">_xlfn.LET(_xlpm.GewähtleSprache, Hinweise!$B$3, _xlpm.VorhandeneSprachenListe, Feldübersetzungen!$B$3:$B$13, _xlpm.DieserÜbersetzungsSchlüssel, "feldschlüsselSammlDaten:106",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soil type</v>
      </c>
      <c r="BU1" s="10" t="str" cm="1">
        <f t="array" ref="BU1">_xlfn.LET(_xlpm.GewähtleSprache, Hinweise!$B$3, _xlpm.VorhandeneSprachenListe, Feldübersetzungen!$B$3:$B$13, _xlpm.DieserÜbersetzungsSchlüssel, "feldschlüsselSammlDaten:113",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pH value (range)</v>
      </c>
      <c r="BV1" s="10" t="str" cm="1">
        <f t="array" ref="BV1">_xlfn.LET(_xlpm.GewähtleSprache, Hinweise!$B$3, _xlpm.VorhandeneSprachenListe, Feldübersetzungen!$B$3:$B$13, _xlpm.DieserÜbersetzungsSchlüssel, "feldschlüsselSammlDaten:107",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soil sampling</v>
      </c>
      <c r="BW1" s="10" t="str" cm="1">
        <f t="array" ref="BW1">_xlfn.LET(_xlpm.GewähtleSprache, Hinweise!$B$3, _xlpm.VorhandeneSprachenListe, Feldübersetzungen!$B$3:$B$13, _xlpm.DieserÜbersetzungsSchlüssel, "feldschlüsselSammlDaten:47",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 xml:space="preserve">actual measures of care/treatment </v>
      </c>
      <c r="BX1" s="10" t="str" cm="1">
        <f t="array" ref="BX1">_xlfn.LET(_xlpm.GewähtleSprache, Hinweise!$B$3, _xlpm.VorhandeneSprachenListe, Feldübersetzungen!$B$3:$B$13, _xlpm.DieserÜbersetzungsSchlüssel, "feldschlüsselSammlDaten:48",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also actual measueres of care/treatment</v>
      </c>
      <c r="BY1" s="10" t="str" cm="1">
        <f t="array" ref="BY1">_xlfn.LET(_xlpm.GewähtleSprache, Hinweise!$B$3, _xlpm.VorhandeneSprachenListe, Feldübersetzungen!$B$3:$B$13, _xlpm.DieserÜbersetzungsSchlüssel, "feldschlüsselSammlDaten:49",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necessary measures of care/treatment</v>
      </c>
      <c r="BZ1" s="10" t="str" cm="1">
        <f t="array" ref="BZ1">_xlfn.LET(_xlpm.GewähtleSprache, Hinweise!$B$3, _xlpm.VorhandeneSprachenListe, Feldübersetzungen!$B$3:$B$13, _xlpm.DieserÜbersetzungsSchlüssel, "feldschlüsselSammlDaten:50",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also necessary measures of care/treatment</v>
      </c>
      <c r="CA1" s="10" t="str" cm="1">
        <f t="array" ref="CA1">_xlfn.LET(_xlpm.GewähtleSprache, Hinweise!$B$3, _xlpm.VorhandeneSprachenListe, Feldübersetzungen!$B$3:$B$13, _xlpm.DieserÜbersetzungsSchlüssel, "feldschlüsselSammlDaten:51",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direct threats | causes of endangerment</v>
      </c>
      <c r="CB1" s="10" t="str" cm="1">
        <f t="array" ref="CB1">_xlfn.LET(_xlpm.GewähtleSprache, Hinweise!$B$3, _xlpm.VorhandeneSprachenListe, Feldübersetzungen!$B$3:$B$13, _xlpm.DieserÜbersetzungsSchlüssel, "feldschlüsselSammlDaten:110",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other direct threats | causes of endangerment additionally</v>
      </c>
      <c r="CC1" s="10" t="str" cm="1">
        <f t="array" ref="CC1">_xlfn.LET(_xlpm.GewähtleSprache, Hinweise!$B$3, _xlpm.VorhandeneSprachenListe, Feldübersetzungen!$B$3:$B$13, _xlpm.DieserÜbersetzungsSchlüssel, "feldschlüsselSammlDaten:108",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ownership situation of sampling site</v>
      </c>
      <c r="CD1" s="10" t="str" cm="1">
        <f t="array" ref="CD1">_xlfn.LET(_xlpm.GewähtleSprache, Hinweise!$B$3, _xlpm.VorhandeneSprachenListe, Feldübersetzungen!$B$3:$B$13, _xlpm.DieserÜbersetzungsSchlüssel, "feldschlüsselSammlDaten:85",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remarks on occurrence</v>
      </c>
      <c r="CE1" s="10" t="str" cm="1">
        <f t="array" ref="CE1">_xlfn.LET(_xlpm.GewähtleSprache, Hinweise!$B$3, _xlpm.VorhandeneSprachenListe, Feldübersetzungen!$B$3:$B$13, _xlpm.DieserÜbersetzungsSchlüssel, "feldschlüsselSammlDaten:86",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comments on sampling</v>
      </c>
      <c r="CF1" s="10" t="str" cm="1">
        <f t="array" ref="CF1">_xlfn.LET(_xlpm.GewähtleSprache, Hinweise!$B$3, _xlpm.VorhandeneSprachenListe, Feldübersetzungen!$B$3:$B$13, _xlpm.DieserÜbersetzungsSchlüssel, "feldschlüsselSammlDaten:134",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comments on fieldwork</v>
      </c>
      <c r="CG1" s="10" t="str" cm="1">
        <f t="array" ref="CG1">_xlfn.LET(_xlpm.GewähtleSprache, Hinweise!$B$3, _xlpm.VorhandeneSprachenListe, Feldübersetzungen!$B$3:$B$13, _xlpm.DieserÜbersetzungsSchlüssel, "feldschlüsselSammlDaten:2",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remarks</v>
      </c>
      <c r="CH1" s="10" t="str" cm="1">
        <f t="array" ref="CH1">_xlfn.LET(_xlpm.GewähtleSprache, Hinweise!$B$3, _xlpm.VorhandeneSprachenListe, Feldübersetzungen!$B$3:$B$13, _xlpm.DieserÜbersetzungsSchlüssel, "feldschlüsselSammlDaten:122", _xlpm.BereichAllerÜbersetzungsSchlüssel, Feldübersetzungen!$C$2:$CU$2, _xlpm.BereichAllerFelderÜbersetzungen, Feldübersetzungen!$C$3:$CU$13, _xlpm.RückgabefelderGefundenerÜbersetzungen,IF( ISBLANK( _xlfn.XLOOKUP(_xlpm.DieserÜbersetzungsSchlüssel, _xlpm.BereichAllerÜbersetzungsSchlüssel, _xlpm.BereichAllerFelderÜbersetzungen) ), "?Unübersetzt: "&amp; _xlpm.DieserÜbersetzungsSchlüssel, _xlfn.XLOOKUP(_xlpm.DieserÜbersetzungsSchlüssel, _xlpm.BereichAllerÜbersetzungsSchlüssel, _xlpm.BereichAllerFelderÜbersetzungen) ),  _xlfn.XLOOKUP(_xlpm.GewähtleSprache, _xlpm.VorhandeneSprachenListe, _xlpm.RückgabefelderGefundenerÜbersetzungen ) )</f>
        <v>germination test</v>
      </c>
    </row>
    <row r="2" spans="1:86" x14ac:dyDescent="0.25">
      <c r="A2" s="49" t="s">
        <v>335</v>
      </c>
      <c r="B2" s="50">
        <v>41907</v>
      </c>
      <c r="C2" s="50" t="s">
        <v>507</v>
      </c>
      <c r="D2" s="50"/>
      <c r="E2" s="50"/>
      <c r="F2" s="50"/>
      <c r="G2" s="50"/>
      <c r="H2" s="50"/>
      <c r="I2" s="50"/>
      <c r="J2" s="51" t="str">
        <f>_xlfn.CONCAT(TRIM($K2)," ",TRIM($L2))</f>
        <v>Scabiosa canescens</v>
      </c>
      <c r="K2" s="52" t="s">
        <v>336</v>
      </c>
      <c r="L2" s="52" t="s">
        <v>337</v>
      </c>
      <c r="M2" s="52"/>
      <c r="N2" s="52"/>
      <c r="O2" s="52"/>
      <c r="P2" s="52"/>
      <c r="Q2" s="52" t="s">
        <v>1278</v>
      </c>
      <c r="R2" s="53" cm="1">
        <f t="array" ref="R2">_xlfn.LET(_xlpm.ZeWert, $Q2,
  _xlpm.ÜbsSuchBereich, Datenwertübersetzung!$C$49:$CY$49,
  _xlpm.ÜbsFindBereich, Datenwertübersetzung!$C$47:$CY$47,
  _xlpm.FallsNichtsGefunden, "",
  IF(ISBLANK(_xlpm.ZeWert),"",
    _xlfn.XLOOKUP(_xlpm.ZeWert, _xlpm.ÜbsSuchBereich, _xlpm.ÜbsFindBereich, _xlpm.FallsNichtsGefunden)
  )
)</f>
        <v>3</v>
      </c>
      <c r="S2" s="52"/>
      <c r="T2" s="52" t="s">
        <v>1008</v>
      </c>
      <c r="U2" s="52" t="s">
        <v>338</v>
      </c>
      <c r="V2" s="52" t="str">
        <f t="shared" ref="V2:V9" si="0">_xlfn.CONCAT("Akzessionsnummer: ",W2,"; ","IPEN: ",AA2)</f>
        <v>Akzessionsnummer: 001-40-14-10; IPEN: DE-1-B-0014014</v>
      </c>
      <c r="W2" s="52" t="s">
        <v>339</v>
      </c>
      <c r="X2" s="53" t="s">
        <v>340</v>
      </c>
      <c r="Y2" s="53" t="s">
        <v>341</v>
      </c>
      <c r="Z2" s="54" t="s">
        <v>342</v>
      </c>
      <c r="AA2" s="52" t="s">
        <v>343</v>
      </c>
      <c r="AB2" s="52" t="s">
        <v>344</v>
      </c>
      <c r="AC2" s="52" t="s">
        <v>345</v>
      </c>
      <c r="AD2" s="52" t="s">
        <v>346</v>
      </c>
      <c r="AE2" s="52">
        <v>14180</v>
      </c>
      <c r="AF2" s="52"/>
      <c r="AG2" s="52" t="s">
        <v>347</v>
      </c>
      <c r="AH2" s="52" t="s">
        <v>348</v>
      </c>
      <c r="AI2" s="52" t="s">
        <v>349</v>
      </c>
      <c r="AJ2" s="52" t="s">
        <v>350</v>
      </c>
      <c r="AK2" s="52"/>
      <c r="AL2" s="52"/>
      <c r="AM2" s="52"/>
      <c r="AN2" s="52" t="s">
        <v>351</v>
      </c>
      <c r="AO2" s="52" t="s">
        <v>352</v>
      </c>
      <c r="AP2" s="52" t="s">
        <v>353</v>
      </c>
      <c r="AQ2" s="52" t="s">
        <v>354</v>
      </c>
      <c r="AR2" s="55" t="str" cm="1">
        <f t="array" ref="AR2">_xlfn.LET(_xlpm.ZellWert,$AP2,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51.7616666666667 N</v>
      </c>
      <c r="AS2" s="55" t="str" cm="1">
        <f t="array" ref="AS2">_xlfn.LET(_xlpm.ZellWert,$AQ2,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11.0738333333333 E</v>
      </c>
      <c r="AT2" s="55"/>
      <c r="AU2" s="55"/>
      <c r="AV2" s="52">
        <v>170</v>
      </c>
      <c r="AW2" s="52"/>
      <c r="AX2" s="53" t="str" cm="1">
        <f t="array" ref="AX2">_xlfn.LET(_xlpm.ZeWert, $AW2, _xlpm.ÜbsSuchBereich, Datenwertübersetzung!$C$31:$G$31, _xlpm.ÜbsFindBereich,Datenwertübersetzung!$C$32:$G$32, _xlpm.FallsNichtsGefunden, "", _xlfn.XLOOKUP(_xlpm.ZeWert, _xlpm.ÜbsSuchBereich, _xlpm.ÜbsFindBereich, _xlpm.FallsNichtsGefunden) )</f>
        <v/>
      </c>
      <c r="AY2" s="52"/>
      <c r="AZ2" s="52" t="s">
        <v>355</v>
      </c>
      <c r="BA2" s="52"/>
      <c r="BB2" s="52"/>
      <c r="BC2" s="52"/>
      <c r="BD2" s="52"/>
      <c r="BE2" s="52"/>
      <c r="BF2" s="52" t="s">
        <v>1208</v>
      </c>
      <c r="BG2" s="52"/>
      <c r="BH2" s="50"/>
      <c r="BI2" s="50"/>
      <c r="BJ2" s="50"/>
      <c r="BK2" s="52"/>
      <c r="BL2" s="52"/>
      <c r="BM2" s="56" t="s">
        <v>356</v>
      </c>
      <c r="BN2" s="56"/>
      <c r="BO2" s="56" t="s">
        <v>357</v>
      </c>
      <c r="BP2" s="56"/>
      <c r="BQ2" s="56"/>
      <c r="BR2" s="51" t="s">
        <v>16</v>
      </c>
      <c r="BS2" s="51" t="str" cm="1">
        <f t="array" ref="BS2">_xlfn.LET(_xlpm.ZeWert, BR2, _xlpm.ÜbsSuchBereich, Datenwertübersetzung!$C$39:$BZ$39, _xlpm.ÜbsFindBereich,Datenwertübersetzung!$C$40:$BZ$40, _xlpm.FallsNichtsGefunden, "", _xlfn.XLOOKUP(_xlpm.ZeWert, _xlpm.ÜbsSuchBereich, _xlpm.ÜbsFindBereich, _xlpm.FallsNichtsGefunden) )</f>
        <v>more fruits than flowers</v>
      </c>
      <c r="BT2" s="51"/>
      <c r="BU2" s="51"/>
      <c r="BV2" s="51"/>
      <c r="BW2" s="51"/>
      <c r="BX2" s="51"/>
      <c r="BY2" s="51"/>
      <c r="BZ2" s="51"/>
      <c r="CA2" s="51"/>
      <c r="CB2" s="51"/>
      <c r="CC2" s="51"/>
      <c r="CD2" s="51"/>
      <c r="CE2" s="51"/>
      <c r="CF2" s="51"/>
      <c r="CG2" s="52"/>
      <c r="CH2" s="78"/>
    </row>
    <row r="3" spans="1:86" x14ac:dyDescent="0.25">
      <c r="A3" s="57" t="s">
        <v>358</v>
      </c>
      <c r="B3" s="58">
        <v>42264</v>
      </c>
      <c r="C3" s="58" t="s">
        <v>507</v>
      </c>
      <c r="D3" s="58"/>
      <c r="E3" s="58"/>
      <c r="F3" s="58"/>
      <c r="G3" s="58"/>
      <c r="H3" s="58"/>
      <c r="I3" s="58"/>
      <c r="J3" s="59" t="str">
        <f t="shared" ref="J3:J9" si="1">_xlfn.CONCAT(TRIM($K3)," ",TRIM($L3))</f>
        <v>Rhynchospora alba</v>
      </c>
      <c r="K3" s="60" t="s">
        <v>359</v>
      </c>
      <c r="L3" s="60" t="s">
        <v>360</v>
      </c>
      <c r="M3" s="60"/>
      <c r="N3" s="60"/>
      <c r="O3" s="60"/>
      <c r="P3" s="60"/>
      <c r="Q3" s="60" t="s">
        <v>1278</v>
      </c>
      <c r="R3" s="61" cm="1">
        <f t="array" ref="R3">_xlfn.LET(_xlpm.ZeWert, $Q3,
  _xlpm.ÜbsSuchBereich, Datenwertübersetzung!$C$49:$CY$49,
  _xlpm.ÜbsFindBereich, Datenwertübersetzung!$C$47:$CY$47,
  _xlpm.FallsNichtsGefunden, "",
  IF(ISBLANK(_xlpm.ZeWert),"",
    _xlfn.XLOOKUP(_xlpm.ZeWert, _xlpm.ÜbsSuchBereich, _xlpm.ÜbsFindBereich, _xlpm.FallsNichtsGefunden)
  )
)</f>
        <v>3</v>
      </c>
      <c r="S3" s="60"/>
      <c r="T3" s="60" t="s">
        <v>1008</v>
      </c>
      <c r="U3" s="60" t="s">
        <v>361</v>
      </c>
      <c r="V3" s="60" t="str">
        <f t="shared" si="0"/>
        <v>Akzessionsnummer: 035-74-15-10; IPEN: DE-1-B-0357415</v>
      </c>
      <c r="W3" s="60" t="s">
        <v>362</v>
      </c>
      <c r="X3" s="61"/>
      <c r="Y3" s="61"/>
      <c r="Z3" s="59"/>
      <c r="AA3" s="60" t="s">
        <v>363</v>
      </c>
      <c r="AB3" s="60" t="s">
        <v>344</v>
      </c>
      <c r="AC3" s="60" t="s">
        <v>345</v>
      </c>
      <c r="AD3" s="60" t="s">
        <v>364</v>
      </c>
      <c r="AE3" s="60">
        <v>15161</v>
      </c>
      <c r="AF3" s="60"/>
      <c r="AG3" s="60" t="s">
        <v>365</v>
      </c>
      <c r="AH3" s="60" t="s">
        <v>366</v>
      </c>
      <c r="AI3" s="60" t="s">
        <v>367</v>
      </c>
      <c r="AJ3" s="60" t="s">
        <v>368</v>
      </c>
      <c r="AK3" s="60"/>
      <c r="AL3" s="60" t="s">
        <v>369</v>
      </c>
      <c r="AM3" s="60"/>
      <c r="AN3" s="60" t="s">
        <v>370</v>
      </c>
      <c r="AO3" s="60" t="s">
        <v>371</v>
      </c>
      <c r="AP3" s="60" t="s">
        <v>372</v>
      </c>
      <c r="AQ3" s="60" t="s">
        <v>373</v>
      </c>
      <c r="AR3" s="62" t="str" cm="1">
        <f t="array" ref="AR3">_xlfn.LET(_xlpm.ZellWert,$AP3,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53.0688333333333 N</v>
      </c>
      <c r="AS3" s="62" t="str" cm="1">
        <f t="array" ref="AS3">_xlfn.LET(_xlpm.ZellWert,$AQ3,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12.8986666666667 E</v>
      </c>
      <c r="AT3" s="62"/>
      <c r="AU3" s="62"/>
      <c r="AV3" s="60">
        <v>60</v>
      </c>
      <c r="AW3" s="60"/>
      <c r="AX3" s="61" t="str" cm="1">
        <f t="array" ref="AX3">_xlfn.LET(_xlpm.TextZelle, $AW3, _xlpm.ÜbsSuchBereich, Datenwertübersetzung!$C$31:$G$31, _xlpm.ÜbsFindBereich,Datenwertübersetzung!$C$32:$G$32, _xlpm.FallsNichtsGefunden, "", _xlfn.XLOOKUP(_xlpm.TextZelle, _xlpm.ÜbsSuchBereich, _xlpm.ÜbsFindBereich, _xlpm.FallsNichtsGefunden) )</f>
        <v/>
      </c>
      <c r="AY3" s="60"/>
      <c r="AZ3" s="60" t="s">
        <v>374</v>
      </c>
      <c r="BA3" s="60"/>
      <c r="BB3" s="60"/>
      <c r="BC3" s="60"/>
      <c r="BD3" s="60"/>
      <c r="BE3" s="60"/>
      <c r="BF3" s="60" t="s">
        <v>1209</v>
      </c>
      <c r="BG3" s="60"/>
      <c r="BH3" s="58"/>
      <c r="BI3" s="58"/>
      <c r="BJ3" s="58"/>
      <c r="BK3" s="60"/>
      <c r="BL3" s="60"/>
      <c r="BM3" s="63" t="s">
        <v>356</v>
      </c>
      <c r="BN3" s="63"/>
      <c r="BO3" s="63" t="s">
        <v>357</v>
      </c>
      <c r="BP3" s="63"/>
      <c r="BQ3" s="63"/>
      <c r="BR3" s="59" t="s">
        <v>18</v>
      </c>
      <c r="BS3" s="59" t="str" cm="1">
        <f t="array" ref="BS3">_xlfn.LET(_xlpm.ZeWert, BR3, _xlpm.ÜbsSuchBereich, Datenwertübersetzung!$C$39:$BZ$39, _xlpm.ÜbsFindBereich,Datenwertübersetzung!$C$40:$BZ$40, _xlpm.FallsNichtsGefunden, "", _xlfn.XLOOKUP(_xlpm.ZeWert, _xlpm.ÜbsSuchBereich, _xlpm.ÜbsFindBereich, _xlpm.FallsNichtsGefunden) )</f>
        <v>only fruits</v>
      </c>
      <c r="BT3" s="59"/>
      <c r="BU3" s="59"/>
      <c r="BV3" s="59"/>
      <c r="BW3" s="59"/>
      <c r="BX3" s="59"/>
      <c r="BY3" s="59"/>
      <c r="BZ3" s="59"/>
      <c r="CA3" s="59"/>
      <c r="CB3" s="59"/>
      <c r="CC3" s="59"/>
      <c r="CD3" s="59"/>
      <c r="CE3" s="59"/>
      <c r="CF3" s="59"/>
      <c r="CG3" s="60"/>
      <c r="CH3" s="79"/>
    </row>
    <row r="4" spans="1:86" x14ac:dyDescent="0.25">
      <c r="A4" s="57" t="s">
        <v>358</v>
      </c>
      <c r="B4" s="58">
        <v>42289</v>
      </c>
      <c r="C4" s="58" t="s">
        <v>507</v>
      </c>
      <c r="D4" s="58"/>
      <c r="E4" s="58"/>
      <c r="F4" s="58"/>
      <c r="G4" s="58"/>
      <c r="H4" s="58"/>
      <c r="I4" s="58"/>
      <c r="J4" s="59" t="str">
        <f t="shared" si="1"/>
        <v>Scabiosa canescens</v>
      </c>
      <c r="K4" s="60" t="s">
        <v>336</v>
      </c>
      <c r="L4" s="60" t="s">
        <v>337</v>
      </c>
      <c r="M4" s="60"/>
      <c r="N4" s="60"/>
      <c r="O4" s="60"/>
      <c r="P4" s="60"/>
      <c r="Q4" s="60" t="s">
        <v>1278</v>
      </c>
      <c r="R4" s="61" cm="1">
        <f t="array" ref="R4">_xlfn.LET(_xlpm.ZeWert, $Q4,
  _xlpm.ÜbsSuchBereich, Datenwertübersetzung!$C$49:$CY$49,
  _xlpm.ÜbsFindBereich, Datenwertübersetzung!$C$47:$CY$47,
  _xlpm.FallsNichtsGefunden, "",
  IF(ISBLANK(_xlpm.ZeWert),"",
    _xlfn.XLOOKUP(_xlpm.ZeWert, _xlpm.ÜbsSuchBereich, _xlpm.ÜbsFindBereich, _xlpm.FallsNichtsGefunden)
  )
)</f>
        <v>3</v>
      </c>
      <c r="S4" s="60"/>
      <c r="T4" s="60" t="s">
        <v>1008</v>
      </c>
      <c r="U4" s="60" t="s">
        <v>375</v>
      </c>
      <c r="V4" s="60" t="str">
        <f t="shared" si="0"/>
        <v>Akzessionsnummer: 035-96-15-10; IPEN: DE-1-B-0359615</v>
      </c>
      <c r="W4" s="60" t="s">
        <v>376</v>
      </c>
      <c r="X4" s="61" t="s">
        <v>377</v>
      </c>
      <c r="Y4" s="61" t="s">
        <v>341</v>
      </c>
      <c r="Z4" s="64" t="s">
        <v>378</v>
      </c>
      <c r="AA4" s="60" t="s">
        <v>379</v>
      </c>
      <c r="AB4" s="60" t="s">
        <v>344</v>
      </c>
      <c r="AC4" s="60" t="s">
        <v>345</v>
      </c>
      <c r="AD4" s="59"/>
      <c r="AE4" s="60">
        <v>15187</v>
      </c>
      <c r="AF4" s="60"/>
      <c r="AG4" s="60" t="s">
        <v>365</v>
      </c>
      <c r="AH4" s="60" t="s">
        <v>380</v>
      </c>
      <c r="AI4" s="60" t="s">
        <v>381</v>
      </c>
      <c r="AJ4" s="60" t="s">
        <v>382</v>
      </c>
      <c r="AK4" s="60"/>
      <c r="AL4" s="60"/>
      <c r="AM4" s="60"/>
      <c r="AN4" s="60" t="s">
        <v>383</v>
      </c>
      <c r="AO4" s="60" t="s">
        <v>384</v>
      </c>
      <c r="AP4" s="60" t="s">
        <v>385</v>
      </c>
      <c r="AQ4" s="60" t="s">
        <v>386</v>
      </c>
      <c r="AR4" s="62" t="str" cm="1">
        <f t="array" ref="AR4">_xlfn.LET(_xlpm.ZellWert,$AP4,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53.2531666666667 N</v>
      </c>
      <c r="AS4" s="62" t="str" cm="1">
        <f t="array" ref="AS4">_xlfn.LET(_xlpm.ZellWert,$AQ4,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14.4316666666667 E</v>
      </c>
      <c r="AT4" s="62"/>
      <c r="AU4" s="62"/>
      <c r="AV4" s="60">
        <v>30</v>
      </c>
      <c r="AW4" s="60"/>
      <c r="AX4" s="61" t="str" cm="1">
        <f t="array" ref="AX4">_xlfn.LET(_xlpm.TextZelle, $AW4, _xlpm.ÜbsSuchBereich, Datenwertübersetzung!$C$31:$G$31, _xlpm.ÜbsFindBereich,Datenwertübersetzung!$C$32:$G$32, _xlpm.FallsNichtsGefunden, "", _xlfn.XLOOKUP(_xlpm.TextZelle, _xlpm.ÜbsSuchBereich, _xlpm.ÜbsFindBereich, _xlpm.FallsNichtsGefunden) )</f>
        <v/>
      </c>
      <c r="AY4" s="60" t="s">
        <v>1086</v>
      </c>
      <c r="AZ4" s="60" t="s">
        <v>388</v>
      </c>
      <c r="BA4" s="60"/>
      <c r="BB4" s="60"/>
      <c r="BC4" s="60"/>
      <c r="BD4" s="60"/>
      <c r="BE4" s="60"/>
      <c r="BF4" s="60" t="s">
        <v>1208</v>
      </c>
      <c r="BG4" s="60"/>
      <c r="BH4" s="58"/>
      <c r="BI4" s="58"/>
      <c r="BJ4" s="58"/>
      <c r="BK4" s="60"/>
      <c r="BL4" s="60"/>
      <c r="BM4" s="63" t="s">
        <v>357</v>
      </c>
      <c r="BN4" s="63"/>
      <c r="BO4" s="63" t="s">
        <v>357</v>
      </c>
      <c r="BP4" s="63"/>
      <c r="BQ4" s="63"/>
      <c r="BR4" s="59" t="s">
        <v>16</v>
      </c>
      <c r="BS4" s="59" t="str" cm="1">
        <f t="array" ref="BS4">_xlfn.LET(_xlpm.ZeWert, BR4, _xlpm.ÜbsSuchBereich, Datenwertübersetzung!$C$39:$BZ$39, _xlpm.ÜbsFindBereich,Datenwertübersetzung!$C$40:$BZ$40, _xlpm.FallsNichtsGefunden, "", _xlfn.XLOOKUP(_xlpm.ZeWert, _xlpm.ÜbsSuchBereich, _xlpm.ÜbsFindBereich, _xlpm.FallsNichtsGefunden) )</f>
        <v>more fruits than flowers</v>
      </c>
      <c r="BT4" s="59"/>
      <c r="BU4" s="59"/>
      <c r="BV4" s="59"/>
      <c r="BW4" s="59"/>
      <c r="BX4" s="59"/>
      <c r="BY4" s="59"/>
      <c r="BZ4" s="59"/>
      <c r="CA4" s="59"/>
      <c r="CB4" s="59"/>
      <c r="CC4" s="59"/>
      <c r="CD4" s="59"/>
      <c r="CE4" s="59"/>
      <c r="CF4" s="59"/>
      <c r="CG4" s="60"/>
      <c r="CH4" s="79"/>
    </row>
    <row r="5" spans="1:86" x14ac:dyDescent="0.25">
      <c r="A5" s="57" t="s">
        <v>335</v>
      </c>
      <c r="B5" s="58">
        <v>42634</v>
      </c>
      <c r="C5" s="58" t="s">
        <v>507</v>
      </c>
      <c r="D5" s="58"/>
      <c r="E5" s="58"/>
      <c r="F5" s="58"/>
      <c r="G5" s="58"/>
      <c r="H5" s="58"/>
      <c r="I5" s="58"/>
      <c r="J5" s="59" t="str">
        <f t="shared" si="1"/>
        <v>Scabiosa canescens</v>
      </c>
      <c r="K5" s="60" t="s">
        <v>336</v>
      </c>
      <c r="L5" s="60" t="s">
        <v>337</v>
      </c>
      <c r="M5" s="60"/>
      <c r="N5" s="60"/>
      <c r="O5" s="60"/>
      <c r="P5" s="60"/>
      <c r="Q5" s="60" t="s">
        <v>1278</v>
      </c>
      <c r="R5" s="61" cm="1">
        <f t="array" ref="R5">_xlfn.LET(_xlpm.ZeWert, $Q5,
  _xlpm.ÜbsSuchBereich, Datenwertübersetzung!$C$49:$CY$49,
  _xlpm.ÜbsFindBereich, Datenwertübersetzung!$C$47:$CY$47,
  _xlpm.FallsNichtsGefunden, "",
  IF(ISBLANK(_xlpm.ZeWert),"",
    _xlfn.XLOOKUP(_xlpm.ZeWert, _xlpm.ÜbsSuchBereich, _xlpm.ÜbsFindBereich, _xlpm.FallsNichtsGefunden)
  )
)</f>
        <v>3</v>
      </c>
      <c r="S5" s="60"/>
      <c r="T5" s="60" t="s">
        <v>1008</v>
      </c>
      <c r="U5" s="60" t="s">
        <v>389</v>
      </c>
      <c r="V5" s="60" t="str">
        <f t="shared" si="0"/>
        <v>Akzessionsnummer: 080-83-16-10; IPEN: DE-1-B-0808316</v>
      </c>
      <c r="W5" s="60" t="s">
        <v>390</v>
      </c>
      <c r="X5" s="61" t="s">
        <v>391</v>
      </c>
      <c r="Y5" s="61" t="s">
        <v>341</v>
      </c>
      <c r="Z5" s="65" t="s">
        <v>392</v>
      </c>
      <c r="AA5" s="60" t="s">
        <v>393</v>
      </c>
      <c r="AB5" s="60" t="s">
        <v>344</v>
      </c>
      <c r="AC5" s="60" t="s">
        <v>345</v>
      </c>
      <c r="AD5" s="59"/>
      <c r="AE5" s="60">
        <v>16087</v>
      </c>
      <c r="AF5" s="60"/>
      <c r="AG5" s="60" t="s">
        <v>347</v>
      </c>
      <c r="AH5" s="60" t="s">
        <v>394</v>
      </c>
      <c r="AI5" s="60" t="s">
        <v>395</v>
      </c>
      <c r="AJ5" s="60" t="s">
        <v>396</v>
      </c>
      <c r="AK5" s="60"/>
      <c r="AL5" s="60"/>
      <c r="AM5" s="60"/>
      <c r="AN5" s="60" t="s">
        <v>397</v>
      </c>
      <c r="AO5" s="60"/>
      <c r="AP5" s="60" t="s">
        <v>398</v>
      </c>
      <c r="AQ5" s="60" t="s">
        <v>399</v>
      </c>
      <c r="AR5" s="62" t="str" cm="1">
        <f t="array" ref="AR5">_xlfn.LET(_xlpm.ZellWert,$AP5,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51.6241333333333 N</v>
      </c>
      <c r="AS5" s="62" t="str" cm="1">
        <f t="array" ref="AS5">_xlfn.LET(_xlpm.ZellWert,$AQ5,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11.9234333333333 E</v>
      </c>
      <c r="AT5" s="62"/>
      <c r="AU5" s="62"/>
      <c r="AV5" s="60">
        <v>135</v>
      </c>
      <c r="AW5" s="60"/>
      <c r="AX5" s="61" t="str" cm="1">
        <f t="array" ref="AX5">_xlfn.LET(_xlpm.TextZelle, $AW5, _xlpm.ÜbsSuchBereich, Datenwertübersetzung!$C$31:$G$31, _xlpm.ÜbsFindBereich,Datenwertübersetzung!$C$32:$G$32, _xlpm.FallsNichtsGefunden, "", _xlfn.XLOOKUP(_xlpm.TextZelle, _xlpm.ÜbsSuchBereich, _xlpm.ÜbsFindBereich, _xlpm.FallsNichtsGefunden) )</f>
        <v/>
      </c>
      <c r="AY5" s="60" t="s">
        <v>217</v>
      </c>
      <c r="AZ5" s="60" t="s">
        <v>401</v>
      </c>
      <c r="BA5" s="60"/>
      <c r="BB5" s="60"/>
      <c r="BC5" s="60"/>
      <c r="BD5" s="60"/>
      <c r="BE5" s="60"/>
      <c r="BF5" s="60" t="s">
        <v>402</v>
      </c>
      <c r="BG5" s="60" t="s">
        <v>403</v>
      </c>
      <c r="BH5" s="58"/>
      <c r="BI5" s="58"/>
      <c r="BJ5" s="58"/>
      <c r="BK5" s="60"/>
      <c r="BL5" s="60"/>
      <c r="BM5" s="63" t="s">
        <v>357</v>
      </c>
      <c r="BN5" s="63"/>
      <c r="BO5" s="63" t="s">
        <v>357</v>
      </c>
      <c r="BP5" s="63"/>
      <c r="BQ5" s="63"/>
      <c r="BR5" s="59" t="s">
        <v>1144</v>
      </c>
      <c r="BS5" s="59" t="str" cm="1">
        <f t="array" ref="BS5">_xlfn.LET(_xlpm.ZeWert, BR5, _xlpm.ÜbsSuchBereich, Datenwertübersetzung!$C$39:$BZ$39, _xlpm.ÜbsFindBereich,Datenwertübersetzung!$C$40:$BZ$40, _xlpm.FallsNichtsGefunden, "", _xlfn.XLOOKUP(_xlpm.ZeWert, _xlpm.ÜbsSuchBereich, _xlpm.ÜbsFindBereich, _xlpm.FallsNichtsGefunden) )</f>
        <v>other</v>
      </c>
      <c r="BT5" s="59"/>
      <c r="BU5" s="59"/>
      <c r="BV5" s="59"/>
      <c r="BW5" s="59"/>
      <c r="BX5" s="59"/>
      <c r="BY5" s="59"/>
      <c r="BZ5" s="59"/>
      <c r="CA5" s="59"/>
      <c r="CB5" s="59"/>
      <c r="CC5" s="59"/>
      <c r="CD5" s="59"/>
      <c r="CE5" s="59"/>
      <c r="CF5" s="59"/>
      <c r="CG5" s="60" t="s">
        <v>404</v>
      </c>
      <c r="CH5" s="79"/>
    </row>
    <row r="6" spans="1:86" x14ac:dyDescent="0.25">
      <c r="A6" s="57" t="s">
        <v>335</v>
      </c>
      <c r="B6" s="58">
        <v>42999</v>
      </c>
      <c r="C6" s="58" t="s">
        <v>507</v>
      </c>
      <c r="D6" s="58"/>
      <c r="E6" s="58"/>
      <c r="F6" s="58"/>
      <c r="G6" s="58"/>
      <c r="H6" s="58"/>
      <c r="I6" s="58"/>
      <c r="J6" s="59" t="str">
        <f t="shared" si="1"/>
        <v>Rhynchospora alba</v>
      </c>
      <c r="K6" s="60" t="s">
        <v>359</v>
      </c>
      <c r="L6" s="60" t="s">
        <v>360</v>
      </c>
      <c r="M6" s="60"/>
      <c r="N6" s="60"/>
      <c r="O6" s="60"/>
      <c r="P6" s="60"/>
      <c r="Q6" s="60" t="s">
        <v>1278</v>
      </c>
      <c r="R6" s="61" cm="1">
        <f t="array" ref="R6">_xlfn.LET(_xlpm.ZeWert, $Q6,
  _xlpm.ÜbsSuchBereich, Datenwertübersetzung!$C$49:$CY$49,
  _xlpm.ÜbsFindBereich, Datenwertübersetzung!$C$47:$CY$47,
  _xlpm.FallsNichtsGefunden, "",
  IF(ISBLANK(_xlpm.ZeWert),"",
    _xlfn.XLOOKUP(_xlpm.ZeWert, _xlpm.ÜbsSuchBereich, _xlpm.ÜbsFindBereich, _xlpm.FallsNichtsGefunden)
  )
)</f>
        <v>3</v>
      </c>
      <c r="S6" s="60"/>
      <c r="T6" s="60" t="s">
        <v>1008</v>
      </c>
      <c r="U6" s="60"/>
      <c r="V6" s="60" t="str">
        <f t="shared" si="0"/>
        <v>Akzessionsnummer: 083-55-17-10; IPEN: DE-1-B-0835517</v>
      </c>
      <c r="W6" s="60" t="s">
        <v>405</v>
      </c>
      <c r="X6" s="61" t="s">
        <v>406</v>
      </c>
      <c r="Y6" s="61" t="s">
        <v>341</v>
      </c>
      <c r="Z6" s="64" t="s">
        <v>407</v>
      </c>
      <c r="AA6" s="60" t="s">
        <v>408</v>
      </c>
      <c r="AB6" s="60" t="s">
        <v>344</v>
      </c>
      <c r="AC6" s="60" t="s">
        <v>345</v>
      </c>
      <c r="AD6" s="59"/>
      <c r="AE6" s="60">
        <v>17051</v>
      </c>
      <c r="AF6" s="60"/>
      <c r="AG6" s="60" t="s">
        <v>347</v>
      </c>
      <c r="AH6" s="60" t="s">
        <v>409</v>
      </c>
      <c r="AI6" s="60" t="s">
        <v>410</v>
      </c>
      <c r="AJ6" s="60" t="s">
        <v>411</v>
      </c>
      <c r="AK6" s="60"/>
      <c r="AL6" s="60" t="s">
        <v>411</v>
      </c>
      <c r="AM6" s="60"/>
      <c r="AN6" s="60" t="s">
        <v>412</v>
      </c>
      <c r="AO6" s="60"/>
      <c r="AP6" s="60" t="s">
        <v>413</v>
      </c>
      <c r="AQ6" s="60" t="s">
        <v>414</v>
      </c>
      <c r="AR6" s="62" t="str" cm="1">
        <f t="array" ref="AR6">_xlfn.LET(_xlpm.ZellWert,$AP6,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52.5032333333333 N</v>
      </c>
      <c r="AS6" s="62" t="str" cm="1">
        <f t="array" ref="AS6">_xlfn.LET(_xlpm.ZellWert,$AQ6,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11.47285 E</v>
      </c>
      <c r="AT6" s="62"/>
      <c r="AU6" s="62"/>
      <c r="AV6" s="60">
        <v>65</v>
      </c>
      <c r="AW6" s="60"/>
      <c r="AX6" s="61" t="str" cm="1">
        <f t="array" ref="AX6">_xlfn.LET(_xlpm.TextZelle, $AW6, _xlpm.ÜbsSuchBereich, Datenwertübersetzung!$C$31:$G$31, _xlpm.ÜbsFindBereich,Datenwertübersetzung!$C$32:$G$32, _xlpm.FallsNichtsGefunden, "", _xlfn.XLOOKUP(_xlpm.TextZelle, _xlpm.ÜbsSuchBereich, _xlpm.ÜbsFindBereich, _xlpm.FallsNichtsGefunden) )</f>
        <v/>
      </c>
      <c r="AY6" s="60"/>
      <c r="AZ6" s="60" t="s">
        <v>415</v>
      </c>
      <c r="BA6" s="60"/>
      <c r="BB6" s="60"/>
      <c r="BC6" s="60"/>
      <c r="BD6" s="60"/>
      <c r="BE6" s="60"/>
      <c r="BF6" s="60" t="s">
        <v>1209</v>
      </c>
      <c r="BG6" s="60"/>
      <c r="BH6" s="58"/>
      <c r="BI6" s="58"/>
      <c r="BJ6" s="58"/>
      <c r="BK6" s="60"/>
      <c r="BL6" s="60"/>
      <c r="BM6" s="63" t="s">
        <v>356</v>
      </c>
      <c r="BN6" s="63"/>
      <c r="BO6" s="63" t="s">
        <v>416</v>
      </c>
      <c r="BP6" s="63"/>
      <c r="BQ6" s="63"/>
      <c r="BR6" s="59" t="s">
        <v>18</v>
      </c>
      <c r="BS6" s="59" t="str" cm="1">
        <f t="array" ref="BS6">_xlfn.LET(_xlpm.ZeWert, BR6, _xlpm.ÜbsSuchBereich, Datenwertübersetzung!$C$39:$BZ$39, _xlpm.ÜbsFindBereich,Datenwertübersetzung!$C$40:$BZ$40, _xlpm.FallsNichtsGefunden, "", _xlfn.XLOOKUP(_xlpm.ZeWert, _xlpm.ÜbsSuchBereich, _xlpm.ÜbsFindBereich, _xlpm.FallsNichtsGefunden) )</f>
        <v>only fruits</v>
      </c>
      <c r="BT6" s="59"/>
      <c r="BU6" s="59"/>
      <c r="BV6" s="59"/>
      <c r="BW6" s="59"/>
      <c r="BX6" s="59"/>
      <c r="BY6" s="59"/>
      <c r="BZ6" s="59"/>
      <c r="CA6" s="59"/>
      <c r="CB6" s="59"/>
      <c r="CC6" s="59"/>
      <c r="CD6" s="59"/>
      <c r="CE6" s="59"/>
      <c r="CF6" s="59"/>
      <c r="CG6" s="60" t="s">
        <v>417</v>
      </c>
      <c r="CH6" s="79"/>
    </row>
    <row r="7" spans="1:86" x14ac:dyDescent="0.25">
      <c r="A7" s="57" t="s">
        <v>418</v>
      </c>
      <c r="B7" s="58">
        <v>41563</v>
      </c>
      <c r="C7" s="58" t="s">
        <v>507</v>
      </c>
      <c r="D7" s="58"/>
      <c r="E7" s="58"/>
      <c r="F7" s="58"/>
      <c r="G7" s="58"/>
      <c r="H7" s="58"/>
      <c r="I7" s="58"/>
      <c r="J7" s="59" t="str">
        <f t="shared" si="1"/>
        <v>Rhynchospora alba</v>
      </c>
      <c r="K7" s="60" t="s">
        <v>359</v>
      </c>
      <c r="L7" s="60" t="s">
        <v>360</v>
      </c>
      <c r="M7" s="60"/>
      <c r="N7" s="60"/>
      <c r="O7" s="60"/>
      <c r="P7" s="60"/>
      <c r="Q7" s="60" t="s">
        <v>1278</v>
      </c>
      <c r="R7" s="61" cm="1">
        <f t="array" ref="R7">_xlfn.LET(_xlpm.ZeWert, $Q7,
  _xlpm.ÜbsSuchBereich, Datenwertübersetzung!$C$49:$CY$49,
  _xlpm.ÜbsFindBereich, Datenwertübersetzung!$C$47:$CY$47,
  _xlpm.FallsNichtsGefunden, "",
  IF(ISBLANK(_xlpm.ZeWert),"",
    _xlfn.XLOOKUP(_xlpm.ZeWert, _xlpm.ÜbsSuchBereich, _xlpm.ÜbsFindBereich, _xlpm.FallsNichtsGefunden)
  )
)</f>
        <v>3</v>
      </c>
      <c r="S7" s="60"/>
      <c r="T7" s="60" t="s">
        <v>1008</v>
      </c>
      <c r="U7" s="60"/>
      <c r="V7" s="60" t="str">
        <f t="shared" si="0"/>
        <v>Akzessionsnummer: 146-08-13-10; IPEN: DE-1-B-1460813</v>
      </c>
      <c r="W7" s="60" t="s">
        <v>419</v>
      </c>
      <c r="X7" s="61"/>
      <c r="Y7" s="61"/>
      <c r="Z7" s="59"/>
      <c r="AA7" s="60" t="s">
        <v>420</v>
      </c>
      <c r="AB7" s="60"/>
      <c r="AC7" s="60" t="s">
        <v>345</v>
      </c>
      <c r="AD7" s="59"/>
      <c r="AE7" s="60">
        <v>13404</v>
      </c>
      <c r="AF7" s="60"/>
      <c r="AG7" s="60" t="s">
        <v>421</v>
      </c>
      <c r="AH7" s="60" t="s">
        <v>422</v>
      </c>
      <c r="AI7" s="60" t="s">
        <v>423</v>
      </c>
      <c r="AJ7" s="60" t="s">
        <v>424</v>
      </c>
      <c r="AK7" s="60" t="s">
        <v>428</v>
      </c>
      <c r="AL7" s="60"/>
      <c r="AM7" s="60"/>
      <c r="AN7" s="60" t="s">
        <v>425</v>
      </c>
      <c r="AO7" s="60"/>
      <c r="AP7" s="60" t="s">
        <v>426</v>
      </c>
      <c r="AQ7" s="60" t="s">
        <v>427</v>
      </c>
      <c r="AR7" s="62" t="str" cm="1">
        <f t="array" ref="AR7">_xlfn.LET(_xlpm.ZellWert,$AP7,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53.275 N</v>
      </c>
      <c r="AS7" s="62" t="str" cm="1">
        <f t="array" ref="AS7">_xlfn.LET(_xlpm.ZellWert,$AQ7,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13.1166666666667 E</v>
      </c>
      <c r="AT7" s="62"/>
      <c r="AU7" s="62"/>
      <c r="AV7" s="60">
        <v>65</v>
      </c>
      <c r="AW7" s="60"/>
      <c r="AX7" s="61" t="str" cm="1">
        <f t="array" ref="AX7">_xlfn.LET(_xlpm.TextZelle, $AW7, _xlpm.ÜbsSuchBereich, Datenwertübersetzung!$C$31:$G$31, _xlpm.ÜbsFindBereich,Datenwertübersetzung!$C$32:$G$32, _xlpm.FallsNichtsGefunden, "", _xlfn.XLOOKUP(_xlpm.TextZelle, _xlpm.ÜbsSuchBereich, _xlpm.ÜbsFindBereich, _xlpm.FallsNichtsGefunden) )</f>
        <v/>
      </c>
      <c r="AY7" s="60"/>
      <c r="AZ7" s="60"/>
      <c r="BA7" s="60"/>
      <c r="BB7" s="60"/>
      <c r="BC7" s="60"/>
      <c r="BD7" s="60"/>
      <c r="BE7" s="60"/>
      <c r="BF7" s="60" t="s">
        <v>1209</v>
      </c>
      <c r="BG7" s="60"/>
      <c r="BH7" s="58"/>
      <c r="BI7" s="58"/>
      <c r="BJ7" s="58"/>
      <c r="BK7" s="60"/>
      <c r="BL7" s="60"/>
      <c r="BM7" s="63" t="s">
        <v>416</v>
      </c>
      <c r="BN7" s="63"/>
      <c r="BO7" s="63" t="s">
        <v>357</v>
      </c>
      <c r="BP7" s="63"/>
      <c r="BQ7" s="63"/>
      <c r="BR7" s="59" t="s">
        <v>18</v>
      </c>
      <c r="BS7" s="59" t="str" cm="1">
        <f t="array" ref="BS7">_xlfn.LET(_xlpm.ZeWert, BR7, _xlpm.ÜbsSuchBereich, Datenwertübersetzung!$C$39:$BZ$39, _xlpm.ÜbsFindBereich,Datenwertübersetzung!$C$40:$BZ$40, _xlpm.FallsNichtsGefunden, "", _xlfn.XLOOKUP(_xlpm.ZeWert, _xlpm.ÜbsSuchBereich, _xlpm.ÜbsFindBereich, _xlpm.FallsNichtsGefunden) )</f>
        <v>only fruits</v>
      </c>
      <c r="BT7" s="59"/>
      <c r="BU7" s="59"/>
      <c r="BV7" s="59"/>
      <c r="BW7" s="59"/>
      <c r="BX7" s="59"/>
      <c r="BY7" s="59"/>
      <c r="BZ7" s="59"/>
      <c r="CA7" s="59"/>
      <c r="CB7" s="59"/>
      <c r="CC7" s="59"/>
      <c r="CD7" s="59"/>
      <c r="CE7" s="59"/>
      <c r="CF7" s="59"/>
      <c r="CG7" s="60"/>
      <c r="CH7" s="79"/>
    </row>
    <row r="8" spans="1:86" x14ac:dyDescent="0.25">
      <c r="A8" s="57" t="s">
        <v>429</v>
      </c>
      <c r="B8" s="58">
        <v>41569</v>
      </c>
      <c r="C8" s="58" t="s">
        <v>507</v>
      </c>
      <c r="D8" s="58"/>
      <c r="E8" s="58"/>
      <c r="F8" s="58"/>
      <c r="G8" s="58"/>
      <c r="H8" s="58"/>
      <c r="I8" s="58"/>
      <c r="J8" s="59" t="str">
        <f t="shared" si="1"/>
        <v>Scabiosa canescens</v>
      </c>
      <c r="K8" s="60" t="s">
        <v>430</v>
      </c>
      <c r="L8" s="60" t="s">
        <v>337</v>
      </c>
      <c r="M8" s="60"/>
      <c r="N8" s="60"/>
      <c r="O8" s="60"/>
      <c r="P8" s="60"/>
      <c r="Q8" s="60" t="s">
        <v>1278</v>
      </c>
      <c r="R8" s="61" cm="1">
        <f t="array" ref="R8">_xlfn.LET(_xlpm.ZeWert, $Q8,
  _xlpm.ÜbsSuchBereich, Datenwertübersetzung!$C$49:$CY$49,
  _xlpm.ÜbsFindBereich, Datenwertübersetzung!$C$47:$CY$47,
  _xlpm.FallsNichtsGefunden, "",
  IF(ISBLANK(_xlpm.ZeWert),"",
    _xlfn.XLOOKUP(_xlpm.ZeWert, _xlpm.ÜbsSuchBereich, _xlpm.ÜbsFindBereich, _xlpm.FallsNichtsGefunden)
  )
)</f>
        <v>3</v>
      </c>
      <c r="S8" s="60"/>
      <c r="T8" s="60" t="s">
        <v>1008</v>
      </c>
      <c r="U8" s="60" t="s">
        <v>431</v>
      </c>
      <c r="V8" s="60" t="str">
        <f t="shared" si="0"/>
        <v>Akzessionsnummer: 146-11-13-10; IPEN: DE-1-B-1461113</v>
      </c>
      <c r="W8" s="60" t="s">
        <v>432</v>
      </c>
      <c r="X8" s="61" t="s">
        <v>433</v>
      </c>
      <c r="Y8" s="61" t="s">
        <v>341</v>
      </c>
      <c r="Z8" s="64" t="s">
        <v>434</v>
      </c>
      <c r="AA8" s="60" t="s">
        <v>435</v>
      </c>
      <c r="AB8" s="60"/>
      <c r="AC8" s="60" t="s">
        <v>345</v>
      </c>
      <c r="AD8" s="59"/>
      <c r="AE8" s="60">
        <v>13408</v>
      </c>
      <c r="AF8" s="60"/>
      <c r="AG8" s="60" t="s">
        <v>365</v>
      </c>
      <c r="AH8" s="60" t="s">
        <v>436</v>
      </c>
      <c r="AI8" s="60" t="s">
        <v>437</v>
      </c>
      <c r="AJ8" s="60" t="s">
        <v>438</v>
      </c>
      <c r="AK8" s="60" t="s">
        <v>355</v>
      </c>
      <c r="AL8" s="60"/>
      <c r="AM8" s="60"/>
      <c r="AN8" s="60" t="s">
        <v>439</v>
      </c>
      <c r="AO8" s="60"/>
      <c r="AP8" s="60" t="s">
        <v>440</v>
      </c>
      <c r="AQ8" s="60" t="s">
        <v>441</v>
      </c>
      <c r="AR8" s="62" t="str" cm="1">
        <f t="array" ref="AR8">_xlfn.LET(_xlpm.ZellWert,$AP8,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52.4133333333333 N</v>
      </c>
      <c r="AS8" s="62" t="str" cm="1">
        <f t="array" ref="AS8">_xlfn.LET(_xlpm.ZellWert,$AQ8,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12.825 E</v>
      </c>
      <c r="AT8" s="62"/>
      <c r="AU8" s="62"/>
      <c r="AV8" s="60">
        <v>55</v>
      </c>
      <c r="AW8" s="60"/>
      <c r="AX8" s="61" t="str" cm="1">
        <f t="array" ref="AX8">_xlfn.LET(_xlpm.TextZelle, $AW8, _xlpm.ÜbsSuchBereich, Datenwertübersetzung!$C$31:$G$31, _xlpm.ÜbsFindBereich,Datenwertübersetzung!$C$32:$G$32, _xlpm.FallsNichtsGefunden, "", _xlfn.XLOOKUP(_xlpm.TextZelle, _xlpm.ÜbsSuchBereich, _xlpm.ÜbsFindBereich, _xlpm.FallsNichtsGefunden) )</f>
        <v/>
      </c>
      <c r="AY8" s="60"/>
      <c r="AZ8" s="60"/>
      <c r="BA8" s="60"/>
      <c r="BB8" s="60"/>
      <c r="BC8" s="60"/>
      <c r="BD8" s="60"/>
      <c r="BE8" s="60"/>
      <c r="BF8" s="60" t="s">
        <v>1210</v>
      </c>
      <c r="BG8" s="60"/>
      <c r="BH8" s="58"/>
      <c r="BI8" s="58"/>
      <c r="BJ8" s="58"/>
      <c r="BK8" s="60"/>
      <c r="BL8" s="60"/>
      <c r="BM8" s="63" t="s">
        <v>442</v>
      </c>
      <c r="BN8" s="63"/>
      <c r="BO8" s="63" t="s">
        <v>442</v>
      </c>
      <c r="BP8" s="63"/>
      <c r="BQ8" s="63"/>
      <c r="BR8" s="59" t="s">
        <v>18</v>
      </c>
      <c r="BS8" s="59" t="str" cm="1">
        <f t="array" ref="BS8">_xlfn.LET(_xlpm.ZeWert, BR8, _xlpm.ÜbsSuchBereich, Datenwertübersetzung!$C$39:$BZ$39, _xlpm.ÜbsFindBereich,Datenwertübersetzung!$C$40:$BZ$40, _xlpm.FallsNichtsGefunden, "", _xlfn.XLOOKUP(_xlpm.ZeWert, _xlpm.ÜbsSuchBereich, _xlpm.ÜbsFindBereich, _xlpm.FallsNichtsGefunden) )</f>
        <v>only fruits</v>
      </c>
      <c r="BT8" s="59"/>
      <c r="BU8" s="59"/>
      <c r="BV8" s="59"/>
      <c r="BW8" s="59"/>
      <c r="BX8" s="59"/>
      <c r="BY8" s="59"/>
      <c r="BZ8" s="59"/>
      <c r="CA8" s="59"/>
      <c r="CB8" s="59"/>
      <c r="CC8" s="59"/>
      <c r="CD8" s="59"/>
      <c r="CE8" s="59"/>
      <c r="CF8" s="59"/>
      <c r="CG8" s="60"/>
      <c r="CH8" s="79"/>
    </row>
    <row r="9" spans="1:86" x14ac:dyDescent="0.25">
      <c r="A9" s="66" t="s">
        <v>429</v>
      </c>
      <c r="B9" s="67">
        <v>41569</v>
      </c>
      <c r="C9" s="67" t="s">
        <v>507</v>
      </c>
      <c r="D9" s="67"/>
      <c r="E9" s="67"/>
      <c r="F9" s="67"/>
      <c r="G9" s="67"/>
      <c r="H9" s="67"/>
      <c r="I9" s="67"/>
      <c r="J9" s="68" t="str">
        <f t="shared" si="1"/>
        <v>Scabiosa canescens</v>
      </c>
      <c r="K9" s="69" t="s">
        <v>430</v>
      </c>
      <c r="L9" s="69" t="s">
        <v>337</v>
      </c>
      <c r="M9" s="69"/>
      <c r="N9" s="69"/>
      <c r="O9" s="69"/>
      <c r="P9" s="69"/>
      <c r="Q9" s="69" t="s">
        <v>1278</v>
      </c>
      <c r="R9" s="70" cm="1">
        <f t="array" ref="R9">_xlfn.LET(_xlpm.ZeWert, $Q9,
  _xlpm.ÜbsSuchBereich, Datenwertübersetzung!$C$49:$CY$49,
  _xlpm.ÜbsFindBereich, Datenwertübersetzung!$C$47:$CY$47,
  _xlpm.FallsNichtsGefunden, "",
  IF(ISBLANK(_xlpm.ZeWert),"",
    _xlfn.XLOOKUP(_xlpm.ZeWert, _xlpm.ÜbsSuchBereich, _xlpm.ÜbsFindBereich, _xlpm.FallsNichtsGefunden)
  )
)</f>
        <v>3</v>
      </c>
      <c r="S9" s="69"/>
      <c r="T9" s="69" t="s">
        <v>1008</v>
      </c>
      <c r="U9" s="69" t="s">
        <v>443</v>
      </c>
      <c r="V9" s="69" t="str">
        <f t="shared" si="0"/>
        <v>Akzessionsnummer: 146-12-13-10; IPEN: DE-1-B-1461213</v>
      </c>
      <c r="W9" s="69" t="s">
        <v>444</v>
      </c>
      <c r="X9" s="70" t="s">
        <v>445</v>
      </c>
      <c r="Y9" s="70" t="s">
        <v>341</v>
      </c>
      <c r="Z9" s="71" t="s">
        <v>446</v>
      </c>
      <c r="AA9" s="69" t="s">
        <v>447</v>
      </c>
      <c r="AB9" s="69"/>
      <c r="AC9" s="69" t="s">
        <v>345</v>
      </c>
      <c r="AD9" s="68"/>
      <c r="AE9" s="69">
        <v>13409</v>
      </c>
      <c r="AF9" s="69"/>
      <c r="AG9" s="69" t="s">
        <v>365</v>
      </c>
      <c r="AH9" s="69" t="s">
        <v>436</v>
      </c>
      <c r="AI9" s="69" t="s">
        <v>448</v>
      </c>
      <c r="AJ9" s="69" t="s">
        <v>449</v>
      </c>
      <c r="AK9" s="69" t="s">
        <v>452</v>
      </c>
      <c r="AL9" s="69"/>
      <c r="AM9" s="69"/>
      <c r="AN9" s="69" t="s">
        <v>439</v>
      </c>
      <c r="AO9" s="69" t="s">
        <v>450</v>
      </c>
      <c r="AP9" s="69" t="s">
        <v>1227</v>
      </c>
      <c r="AQ9" s="69" t="s">
        <v>451</v>
      </c>
      <c r="AR9" s="72" t="str" cm="1">
        <f t="array" ref="AR9">_xlfn.LET(_xlpm.ZellWert,$AP9,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52.4116666666667 N</v>
      </c>
      <c r="AS9" s="72" t="str" cm="1">
        <f t="array" ref="AS9">_xlfn.LET(_xlpm.ZellWert,$AQ9,
  _xlpm.GradZeichen, "°",
  _xlpm.MinZeich, _xlfn.UNICHAR(8242), _xlpm.MinZeichDoppelt, _xlfn.UNICHAR(8242)&amp;_xlfn.UNICHAR(8242), _xlpm.SekZeich, _xlfn.UNICHAR(8243),
  _xlpm.AuslaszZeich,_xlfn.UNICHAR(39), _xlpm.AuslaszZeichDoppelt,_xlfn.UNICHAR(39)&amp;_xlfn.UNICHAR(39), _xlpm.AnführStriche,_xlfn.UNICHAR(34),
  _xlpm.DeziTrZeich, ".", _xlpm.Komma,",", _xlpm.Punkt,".",
  _xlpm.GradStelle, IF(ISNUMBER(SEARCH(_xlpm.GradZeichen,_xlpm.ZellWert,1)), SEARCH(_xlpm.GradZeichen,_xlpm.ZellWert,1), ""),
  _xlpm.MinutenStelle, _xlfn.IFS(ISNUMBER(SEARCH(_xlpm.AuslaszZeich,_xlpm.ZellWert,1)), SEARCH(_xlpm.AuslaszZeich,_xlpm.ZellWert,1), ISNUMBER(SEARCH(_xlpm.MinZeich,_xlpm.ZellWert,1)), SEARCH(_xlpm.MinZeich,_xlpm.ZellWert,1), TRUE, ""),
  _xlpm.MinutenStelleDoppelt, _xlfn.IFS(ISNUMBER(SEARCH(_xlpm.AuslaszZeichDoppelt,_xlpm.ZellWert,1)), SEARCH(_xlpm.AuslaszZeichDoppelt,_xlpm.ZellWert,1), ISNUMBER(SEARCH(_xlpm.MinZeichDoppelt,_xlpm.ZellWert,1)), SEARCH(_xlpm.MinZeichDoppelt,_xlpm.ZellWert,1), TRUE,""),
  _xlpm.SekundenStelle, _xlfn.IFS( ISNUMBER(SEARCH(_xlpm.AnführStriche,_xlpm.ZellWert,1)), SEARCH(_xlpm.AnführStriche,_xlpm.ZellWert,1), ISNUMBER(SEARCH(_xlpm.SekZeich,_xlpm.ZellWert,1)), SEARCH(_xlpm.SekZeich,_xlpm.ZellWert,1), TRUE,""),
  _xlpm.RechtsAnhängselZeichen, _xlfn.XLOOKUP(RIGHT(_xlpm.ZellWert,2),{" N";" S";" E";" W"},{" N";" S";" E";" W"}, _xlfn.XLOOKUP( RIGHT(_xlpm.ZellWert),{"N";"S";"E";"W"},{" N";" S";" E";" W"},"")),
  IF(
    ISBLANK(_xlpm.ZellWert),"",
    SUBSTITUTE(_xlfn.IFS(
      ISNUMBER(_xlpm.ZellWert), _xlpm.ZellWert,
      AND(ISNUMBER(_xlpm.MinutenStelle),ISNUMBER(_xlpm.GradStelle)),
      _xlfn.NUMBERVALUE(MID(_xlpm.ZellWert, 1, _xlpm.GradStelle - LEN(_xlpm.GradZeichen)))
        + IF( ISNUMBER(_xlpm.MinutenStelle), _xlfn.NUMBERVALUE( MID(_xlpm.ZellWert, _xlpm.GradStelle + 1, _xlpm.MinutenStelle - _xlpm.GradStelle - LEN(_xlpm.MinZeich) ), _xlpm.DeziTrZeich ) / 60, 0 )
        + IF( ISNUMBER(_xlpm.SekundenStelle), _xlfn.NUMBERVALUE( MID(_xlpm.ZellWert, _xlpm.MinutenStelle + 1, _xlpm.SekundenStelle - _xlpm.MinutenStelle - LEN(_xlpm.SekZeich) ), _xlpm.DeziTrZeich ) / 3600, 0 )
        + IF( ISNUMBER(_xlpm.MinutenStelleDoppelt), _xlfn.NUMBERVALUE( MID(_xlpm.ZellWert, _xlpm.MinutenStelle + 1, _xlpm.MinutenStelleDoppelt - _xlpm.MinutenStelle - LEN(_xlpm.MinZeich) ), _xlpm.DeziTrZeich ) / 3600, 0 )
         &amp; _xlpm.RechtsAnhängselZeichen,
      ISNUMBER(_xlpm.GradStelle), _xlfn.NUMBERVALUE(MID(_xlpm.ZellWert, 1, _xlpm.GradStelle - LEN(_xlpm.GradZeichen))) &amp; _xlpm.RechtsAnhängselZeichen,
      ISNUMBER(FIND("N",_xlpm.ZellWert,1)), _xlfn.NUMBERVALUE(MID(_xlpm.ZellWert, 1, SEARCH("N",_xlpm.ZellWert,1) - 1), _xlpm.DeziTrZeich) &amp; _xlpm.RechtsAnhängselZeichen,
      ISNUMBER(FIND("S",_xlpm.ZellWert,1)), _xlfn.NUMBERVALUE(MID(_xlpm.ZellWert, 1, SEARCH("S",_xlpm.ZellWert,1) - 1), _xlpm.DeziTrZeich) &amp; _xlpm.RechtsAnhängselZeichen,
      ISNUMBER(FIND("E",_xlpm.ZellWert,1)), _xlfn.NUMBERVALUE(MID(_xlpm.ZellWert, 1, SEARCH("E",_xlpm.ZellWert,1) - 1), _xlpm.DeziTrZeich)&amp; _xlpm.RechtsAnhängselZeichen,
      ISNUMBER(FIND("W",_xlpm.ZellWert,1)), _xlfn.NUMBERVALUE(MID(_xlpm.ZellWert, 1, SEARCH("W",_xlpm.ZellWert,1) - 1), _xlpm.DeziTrZeich) &amp; _xlpm.RechtsAnhängselZeichen,
      TRUE, "?"
    ),_xlpm.Komma,_xlpm.Punkt)
  )
)</f>
        <v>12.8283333333333 E</v>
      </c>
      <c r="AT9" s="72"/>
      <c r="AU9" s="72"/>
      <c r="AV9" s="69">
        <v>55</v>
      </c>
      <c r="AW9" s="69" t="s">
        <v>1046</v>
      </c>
      <c r="AX9" s="70" t="str" cm="1">
        <f t="array" ref="AX9">_xlfn.LET(_xlpm.TextZelle, $AW9, _xlpm.ÜbsSuchBereich, Datenwertübersetzung!$C$31:$G$31, _xlpm.ÜbsFindBereich,Datenwertübersetzung!$C$32:$G$32, _xlpm.FallsNichtsGefunden, "", _xlfn.XLOOKUP(_xlpm.TextZelle, _xlpm.ÜbsSuchBereich, _xlpm.ÜbsFindBereich, _xlpm.FallsNichtsGefunden) )</f>
        <v>hilly (11-20%)</v>
      </c>
      <c r="AY9" s="69"/>
      <c r="AZ9" s="69"/>
      <c r="BA9" s="69"/>
      <c r="BB9" s="69"/>
      <c r="BC9" s="69"/>
      <c r="BD9" s="69"/>
      <c r="BE9" s="69"/>
      <c r="BF9" s="69" t="s">
        <v>1210</v>
      </c>
      <c r="BG9" s="69"/>
      <c r="BH9" s="67"/>
      <c r="BI9" s="67"/>
      <c r="BJ9" s="67"/>
      <c r="BK9" s="69"/>
      <c r="BL9" s="69"/>
      <c r="BM9" s="73" t="s">
        <v>453</v>
      </c>
      <c r="BN9" s="73"/>
      <c r="BO9" s="73" t="s">
        <v>453</v>
      </c>
      <c r="BP9" s="73"/>
      <c r="BQ9" s="73"/>
      <c r="BR9" s="68" t="s">
        <v>18</v>
      </c>
      <c r="BS9" s="68" t="str" cm="1">
        <f t="array" ref="BS9">_xlfn.LET(_xlpm.ZeWert, BR9, _xlpm.ÜbsSuchBereich, Datenwertübersetzung!$C$39:$BZ$39, _xlpm.ÜbsFindBereich,Datenwertübersetzung!$C$40:$BZ$40, _xlpm.FallsNichtsGefunden, "", _xlfn.XLOOKUP(_xlpm.ZeWert, _xlpm.ÜbsSuchBereich, _xlpm.ÜbsFindBereich, _xlpm.FallsNichtsGefunden) )</f>
        <v>only fruits</v>
      </c>
      <c r="BT9" s="68"/>
      <c r="BU9" s="68"/>
      <c r="BV9" s="68"/>
      <c r="BW9" s="68"/>
      <c r="BX9" s="68"/>
      <c r="BY9" s="68"/>
      <c r="BZ9" s="68"/>
      <c r="CA9" s="68"/>
      <c r="CB9" s="68"/>
      <c r="CC9" s="68"/>
      <c r="CD9" s="68"/>
      <c r="CE9" s="68"/>
      <c r="CF9" s="68"/>
      <c r="CG9" s="69"/>
      <c r="CH9" s="80"/>
    </row>
  </sheetData>
  <phoneticPr fontId="17" type="noConversion"/>
  <conditionalFormatting sqref="A1:CH9">
    <cfRule type="expression" dxfId="34" priority="5">
      <formula>_xlfn.ISFORMULA(A1)</formula>
    </cfRule>
  </conditionalFormatting>
  <conditionalFormatting sqref="B7">
    <cfRule type="expression" dxfId="33" priority="1">
      <formula>_xlfn.ISFORMULA(B7)</formula>
    </cfRule>
  </conditionalFormatting>
  <dataValidations count="2">
    <dataValidation allowBlank="1" showInputMessage="1" sqref="BJ2:BJ9" xr:uid="{DE11D8B5-390A-4D62-AB03-20695126B087}"/>
    <dataValidation allowBlank="1" sqref="AZ2:BA9" xr:uid="{FE80AF12-5E1E-4698-91DF-DDF4A4806E71}"/>
  </dataValidations>
  <hyperlinks>
    <hyperlink ref="X2" r:id="rId1" xr:uid="{00000000-0004-0000-0200-000000000000}"/>
    <hyperlink ref="Z2" r:id="rId2" xr:uid="{00000000-0004-0000-0200-000001000000}"/>
    <hyperlink ref="X4" r:id="rId3" xr:uid="{00000000-0004-0000-0200-000002000000}"/>
    <hyperlink ref="Z4" r:id="rId4" xr:uid="{00000000-0004-0000-0200-000003000000}"/>
    <hyperlink ref="X5" r:id="rId5" xr:uid="{00000000-0004-0000-0200-000004000000}"/>
    <hyperlink ref="X6" r:id="rId6" xr:uid="{00000000-0004-0000-0200-000005000000}"/>
    <hyperlink ref="Z6" r:id="rId7" xr:uid="{00000000-0004-0000-0200-000006000000}"/>
    <hyperlink ref="Z8" r:id="rId8" xr:uid="{00000000-0004-0000-0200-000007000000}"/>
    <hyperlink ref="X9" r:id="rId9" xr:uid="{00000000-0004-0000-0200-000008000000}"/>
    <hyperlink ref="Z9" r:id="rId10" xr:uid="{00000000-0004-0000-0200-000009000000}"/>
    <hyperlink ref="Z5" r:id="rId11" xr:uid="{371E375B-D0F5-46A9-B30F-8CA42A238F2B}"/>
  </hyperlinks>
  <pageMargins left="0.7" right="0.7" top="0.78749999999999998" bottom="0.78749999999999998" header="0.511811023622047" footer="0.511811023622047"/>
  <pageSetup paperSize="9" orientation="portrait" horizontalDpi="300" verticalDpi="300" r:id="rId12"/>
  <legacyDrawing r:id="rId13"/>
  <extLst>
    <ext xmlns:x14="http://schemas.microsoft.com/office/spreadsheetml/2009/9/main" uri="{78C0D931-6437-407d-A8EE-F0AAD7539E65}">
      <x14:conditionalFormattings>
        <x14:conditionalFormatting xmlns:xm="http://schemas.microsoft.com/office/excel/2006/main">
          <x14:cfRule type="expression" priority="2" id="{60AF8B20-9CA3-4C3D-BB7D-37EC987BBE07}">
            <xm:f>_xlfn.LET(_xlpm.formelText,_xlfn.FORMULATEXT(A1),_xlpm.anfangTextfund,SEARCH("feldSchlüsselSammlDaten:",_xlpm.formelText),_xlpm.endeTextfund,SEARCH("""",_xlpm.formelText,_xlpm.anfangTextfund),_xlpm.feldSchlüssel,MID(_xlpm.formelText,_xlpm.anfangTextfund,_xlpm.endeTextfund-_xlpm.anfangTextfund),_xlpm.auswahlStufe,_xlfn.XLOOKUP(_xlpm.feldSchlüssel,Feldübersetzungen!$C$2:$CU$2,Feldübersetzungen!$C$14:$CU$14,"?"),0&lt;COUNTIF(_xlpm.auswahlStufe,"ERFORDERLICH*"))</xm:f>
            <x14:dxf>
              <font>
                <b/>
                <i/>
              </font>
              <fill>
                <patternFill>
                  <bgColor theme="9" tint="0.79998168889431442"/>
                </patternFill>
              </fill>
            </x14:dxf>
          </x14:cfRule>
          <x14:cfRule type="expression" priority="3" id="{8F8304D4-3D7D-4D0C-AABB-23E858E3012A}">
            <xm:f>_xlfn.LET(_xlpm.formelText,_xlfn.FORMULATEXT(A1),_xlpm.anfangTextfund,SEARCH("feldSchlüsselSammlDaten:",_xlpm.formelText),_xlpm.endeTextfund,SEARCH("""",_xlpm.formelText,_xlpm.anfangTextfund),_xlpm.feldSchlüssel,MID(_xlpm.formelText,_xlpm.anfangTextfund,_xlpm.endeTextfund-_xlpm.anfangTextfund),_xlpm.auswahlStufe,_xlfn.XLOOKUP(_xlpm.feldSchlüssel,Feldübersetzungen!$C$2:$CU$2,Feldübersetzungen!$C$14:$CU$14,"?"),0=COUNTIF(_xlpm.auswahlStufe,"ERFORDERLICH*")+COUNTIF(_xlpm.auswahlStufe,"EMPFOHLEN*"))</xm:f>
            <x14:dxf>
              <font>
                <b val="0"/>
                <i val="0"/>
              </font>
            </x14:dxf>
          </x14:cfRule>
          <xm:sqref>A1:CH1</xm:sqref>
        </x14:conditionalFormatting>
      </x14:conditionalFormattings>
    </ext>
    <ext xmlns:x14="http://schemas.microsoft.com/office/spreadsheetml/2009/9/main" uri="{CCE6A557-97BC-4b89-ADB6-D9C93CAAB3DF}">
      <x14:dataValidations xmlns:xm="http://schemas.microsoft.com/office/excel/2006/main" count="32">
        <x14:dataValidation type="list" allowBlank="1" showInputMessage="1" xr:uid="{00000000-0002-0000-0200-000000000000}">
          <x14:formula1>
            <xm:f>OFFSET(Feldübersetzungen!$BE$26,0,0,COUNTA(_xlfn.ANCHORARRAY(Feldübersetzungen!$BE$26)),1)</xm:f>
          </x14:formula1>
          <xm:sqref>AW2:AW9</xm:sqref>
        </x14:dataValidation>
        <x14:dataValidation type="list" allowBlank="1" showInputMessage="1" xr:uid="{00000000-0002-0000-0200-000001000000}">
          <x14:formula1>
            <xm:f>OFFSET(Feldübersetzungen!$BG$26,0,0,COUNTA(_xlfn.ANCHORARRAY(Feldübersetzungen!$BG$26)),1)</xm:f>
          </x14:formula1>
          <xm:sqref>BO2:BO9</xm:sqref>
        </x14:dataValidation>
        <x14:dataValidation type="list" allowBlank="1" showInputMessage="1" xr:uid="{4159F29B-C762-40E1-996B-CC6E3801E875}">
          <x14:formula1>
            <xm:f>OFFSET(Feldübersetzungen!$I$26,0,0,COUNTA(_xlfn.ANCHORARRAY(Feldübersetzungen!$I$26)),1)</xm:f>
          </x14:formula1>
          <xm:sqref>T2:T9</xm:sqref>
        </x14:dataValidation>
        <x14:dataValidation type="list" allowBlank="1" showInputMessage="1" xr:uid="{8CE8C59B-D8A2-4FF7-8FAC-0FCDCE3940CC}">
          <x14:formula1>
            <xm:f>OFFSET(Feldübersetzungen!$CG$26,0,0,COUNTA(_xlfn.ANCHORARRAY(Feldübersetzungen!$CG$26)),1)</xm:f>
          </x14:formula1>
          <xm:sqref>CA2:CA9</xm:sqref>
        </x14:dataValidation>
        <x14:dataValidation type="list" allowBlank="1" showInputMessage="1" xr:uid="{33FAEBED-C439-46FF-BDF1-B44140FF441D}">
          <x14:formula1>
            <xm:f>OFFSET(Feldübersetzungen!$BF$26,0,0,COUNTA(_xlfn.ANCHORARRAY(Feldübersetzungen!$BF$26)),1)</xm:f>
          </x14:formula1>
          <xm:sqref>BM2:BM9</xm:sqref>
        </x14:dataValidation>
        <x14:dataValidation type="list" allowBlank="1" showInputMessage="1" xr:uid="{09EFAE62-67D5-4F66-B120-0F5885D18FA5}">
          <x14:formula1>
            <xm:f>OFFSET(Feldübersetzungen!$BH$26,0,0,COUNTA(_xlfn.ANCHORARRAY(Feldübersetzungen!$BH$26)),1)</xm:f>
          </x14:formula1>
          <xm:sqref>BN2:BN9</xm:sqref>
        </x14:dataValidation>
        <x14:dataValidation type="list" allowBlank="1" showInputMessage="1" xr:uid="{601AABA4-8133-4364-BA8A-45A62916598A}">
          <x14:formula1>
            <xm:f>OFFSET(Feldübersetzungen!$BD$26,0,0,COUNTA(_xlfn.ANCHORARRAY(Feldübersetzungen!$BD$26)),1)</xm:f>
          </x14:formula1>
          <xm:sqref>AY2:AY9</xm:sqref>
        </x14:dataValidation>
        <x14:dataValidation type="list" allowBlank="1" showInputMessage="1" xr:uid="{19D43BB0-317E-4C10-B153-D2ED8E673303}">
          <x14:formula1>
            <xm:f>OFFSET(Feldübersetzungen!$AR$26,0,0,COUNTA(_xlfn.ANCHORARRAY(Feldübersetzungen!$AR$26)),1)</xm:f>
          </x14:formula1>
          <xm:sqref>AG2:AG9</xm:sqref>
        </x14:dataValidation>
        <x14:dataValidation type="list" allowBlank="1" showInputMessage="1" xr:uid="{5EED429B-AE6C-44CA-ABF3-734692512305}">
          <x14:formula1>
            <xm:f>OFFSET(Feldübersetzungen!$CN$26,0,0,COUNTA(_xlfn.ANCHORARRAY(Feldübersetzungen!$CN$26)),1)</xm:f>
          </x14:formula1>
          <xm:sqref>BK2:BK9</xm:sqref>
        </x14:dataValidation>
        <x14:dataValidation type="list" allowBlank="1" showInputMessage="1" xr:uid="{F10815C8-6051-4714-A9D7-3BF894B35EE6}">
          <x14:formula1>
            <xm:f>OFFSET(Feldübersetzungen!$CC$26,0,0,COUNTA(_xlfn.ANCHORARRAY(Feldübersetzungen!$CC$26)),1)</xm:f>
          </x14:formula1>
          <xm:sqref>BW2:BW9</xm:sqref>
        </x14:dataValidation>
        <x14:dataValidation type="list" allowBlank="1" showInputMessage="1" xr:uid="{F9CD38E5-D6C3-49D5-AC09-588C358EF147}">
          <x14:formula1>
            <xm:f>OFFSET(Feldübersetzungen!$CE$26,0,0,COUNTA(_xlfn.ANCHORARRAY(Feldübersetzungen!$CE$26)),1)</xm:f>
          </x14:formula1>
          <xm:sqref>BY2:BY9</xm:sqref>
        </x14:dataValidation>
        <x14:dataValidation type="list" allowBlank="1" showInputMessage="1" xr:uid="{5E2B0000-EB35-4858-B950-EA81C133C443}">
          <x14:formula1>
            <xm:f>OFFSET(Feldübersetzungen!$CI$26,0,0,COUNTA(_xlfn.ANCHORARRAY(Feldübersetzungen!$CI$26)),1)</xm:f>
          </x14:formula1>
          <xm:sqref>CC2:CC9</xm:sqref>
        </x14:dataValidation>
        <x14:dataValidation type="list" allowBlank="1" showInputMessage="1" xr:uid="{26042100-D5B5-4541-8B64-66F6D84C7736}">
          <x14:formula1>
            <xm:f>OFFSET(Feldübersetzungen!$AO$26,0,0,COUNTA(_xlfn.ANCHORARRAY(Feldübersetzungen!$AO$26)),1)</xm:f>
          </x14:formula1>
          <xm:sqref>Y2:Y9</xm:sqref>
        </x14:dataValidation>
        <x14:dataValidation type="list" allowBlank="1" showInputMessage="1" xr:uid="{810C338C-4E66-414D-854C-614BE1DF114D}">
          <x14:formula1>
            <xm:f>OFFSET(Feldübersetzungen!$BC$26,0,0,COUNTA(_xlfn.ANCHORARRAY(Feldübersetzungen!$BC$26)),1)</xm:f>
          </x14:formula1>
          <xm:sqref>AM2:AM9</xm:sqref>
        </x14:dataValidation>
        <x14:dataValidation type="list" allowBlank="1" showInputMessage="1" xr:uid="{E9A34EB6-3F52-4720-B531-4FA53622C1E9}">
          <x14:formula1>
            <xm:f>OFFSET(Feldübersetzungen!$BW$26,0,0,COUNTA(_xlfn.ANCHORARRAY(Feldübersetzungen!$BW$26)),1)</xm:f>
          </x14:formula1>
          <xm:sqref>BR2:BR9</xm:sqref>
        </x14:dataValidation>
        <x14:dataValidation type="list" allowBlank="1" showInputMessage="1" xr:uid="{474E633E-794B-44B4-8BCA-A875C06A27FF}">
          <x14:formula1>
            <xm:f>OFFSET(Feldübersetzungen!$BR$26,0,0,COUNTA(_xlfn.ANCHORARRAY(Feldübersetzungen!$BR$26)),1)</xm:f>
          </x14:formula1>
          <xm:sqref>BC2:BD9</xm:sqref>
        </x14:dataValidation>
        <x14:dataValidation type="list" allowBlank="1" showInputMessage="1" xr:uid="{C7AE1C39-607F-41F1-919B-4316F5221A5C}">
          <x14:formula1>
            <xm:f>OFFSET(Feldübersetzungen!$BJ$26,0,0,COUNTA(_xlfn.ANCHORARRAY(Feldübersetzungen!$BJ$26)),1)</xm:f>
          </x14:formula1>
          <xm:sqref>BH2:BH9</xm:sqref>
        </x14:dataValidation>
        <x14:dataValidation type="list" allowBlank="1" showInputMessage="1" xr:uid="{A02AEDEA-149F-4093-9F15-7DD70950D817}">
          <x14:formula1>
            <xm:f>OFFSET(Feldübersetzungen!$BK$26,0,0,COUNTA(_xlfn.ANCHORARRAY(Feldübersetzungen!$BK$26)),1)</xm:f>
          </x14:formula1>
          <xm:sqref>BB2:BB9</xm:sqref>
        </x14:dataValidation>
        <x14:dataValidation type="list" allowBlank="1" showInputMessage="1" xr:uid="{0B2C51F7-CE27-4E32-A3E5-5B3DD52D2A27}">
          <x14:formula1>
            <xm:f>OFFSET(Feldübersetzungen!$BL$26,0,0,COUNTA(_xlfn.ANCHORARRAY(Feldübersetzungen!$BL$26)),1)</xm:f>
          </x14:formula1>
          <xm:sqref>BI2:BI9</xm:sqref>
        </x14:dataValidation>
        <x14:dataValidation type="list" allowBlank="1" showInputMessage="1" xr:uid="{8345F91E-789B-42B6-980B-E62E32C16861}">
          <x14:formula1>
            <xm:f>OFFSET(Feldübersetzungen!$BO$26,0,0,COUNTA(_xlfn.ANCHORARRAY(Feldübersetzungen!$BO$26)),1)</xm:f>
          </x14:formula1>
          <xm:sqref>BT2:BT9</xm:sqref>
        </x14:dataValidation>
        <x14:dataValidation type="list" allowBlank="1" showInputMessage="1" xr:uid="{D967BB59-9959-49AD-AB33-6885DC6F85CE}">
          <x14:formula1>
            <xm:f>OFFSET(Feldübersetzungen!$BP$26,0,0,COUNTA(_xlfn.ANCHORARRAY(Feldübersetzungen!$BP$26)),1)</xm:f>
          </x14:formula1>
          <xm:sqref>BV2:BV9</xm:sqref>
        </x14:dataValidation>
        <x14:dataValidation type="list" allowBlank="1" xr:uid="{4A7CF743-C75F-489F-B3EE-1B02A985B680}">
          <x14:formula1>
            <xm:f>OFFSET(Feldübersetzungen!$BQ$26,0,0,COUNTA(_xlfn.ANCHORARRAY(Feldübersetzungen!$BQ$26)),1)</xm:f>
          </x14:formula1>
          <xm:sqref>BU2:BU9</xm:sqref>
        </x14:dataValidation>
        <x14:dataValidation type="list" allowBlank="1" showInputMessage="1" xr:uid="{98E3C41C-2FF6-42BD-9972-B008E34C5834}">
          <x14:formula1>
            <xm:f>OFFSET(Feldübersetzungen!$BV$26,0,0,COUNTA(_xlfn.ANCHORARRAY(Feldübersetzungen!$BV$26)),1)</xm:f>
          </x14:formula1>
          <xm:sqref>BP2:BP9</xm:sqref>
        </x14:dataValidation>
        <x14:dataValidation type="list" allowBlank="1" showInputMessage="1" xr:uid="{42C777CA-324A-4FCB-8771-30AC3C3B5AC5}">
          <x14:formula1>
            <xm:f>OFFSET(Feldübersetzungen!$BX$26,0,0,COUNTA(_xlfn.ANCHORARRAY(Feldübersetzungen!$BX$26)),1)</xm:f>
          </x14:formula1>
          <xm:sqref>BQ2:BQ9</xm:sqref>
        </x14:dataValidation>
        <x14:dataValidation type="list" allowBlank="1" showInputMessage="1" xr:uid="{63FA847D-894A-4814-AB3F-3866BC15F7C2}">
          <x14:formula1>
            <xm:f>OFFSET(Feldübersetzungen!$Z$26,0,0,COUNTA(_xlfn.ANCHORARRAY(Feldübersetzungen!$Z$26)),1)</xm:f>
          </x14:formula1>
          <xm:sqref>I2:I9</xm:sqref>
        </x14:dataValidation>
        <x14:dataValidation type="list" allowBlank="1" showInputMessage="1" xr:uid="{903B72DC-AA3C-4796-B998-6CEDA8698862}">
          <x14:formula1>
            <xm:f>OFFSET(Feldübersetzungen!$AI$26,0,0,COUNTA(_xlfn.ANCHORARRAY(Feldübersetzungen!$AI$26)),1)</xm:f>
          </x14:formula1>
          <xm:sqref>AT2:AT9</xm:sqref>
        </x14:dataValidation>
        <x14:dataValidation type="list" allowBlank="1" showInputMessage="1" xr:uid="{58ABF633-7BA8-42FD-B2A8-8716A7D26CED}">
          <x14:formula1>
            <xm:f>OFFSET(Feldübersetzungen!$AH$26,0,0,COUNTA(_xlfn.ANCHORARRAY(Feldübersetzungen!$AH$26)),1)</xm:f>
          </x14:formula1>
          <xm:sqref>AU2:AU9</xm:sqref>
        </x14:dataValidation>
        <x14:dataValidation type="list" allowBlank="1" showInputMessage="1" xr:uid="{8FBA3F8A-5798-4410-8CD8-44B2E02F7B35}">
          <x14:formula1>
            <xm:f>OFFSET(Feldübersetzungen!$AZ$26,0,0,COUNTA(_xlfn.ANCHORARRAY(Feldübersetzungen!$AZ$26)),1)</xm:f>
          </x14:formula1>
          <xm:sqref>Q2:Q9</xm:sqref>
        </x14:dataValidation>
        <x14:dataValidation type="list" allowBlank="1" showInputMessage="1" xr:uid="{CC93A47E-3DAC-4F63-B759-312265242171}">
          <x14:formula1>
            <xm:f>OFFSET(Feldübersetzungen!$BN$26,0,0,COUNTA(_xlfn.ANCHORARRAY(Feldübersetzungen!$BN$26)),1)</xm:f>
          </x14:formula1>
          <xm:sqref>CH2:CH9</xm:sqref>
        </x14:dataValidation>
        <x14:dataValidation type="list" allowBlank="1" showInputMessage="1" xr:uid="{28C26196-A55C-48E0-879E-1156B469FFDC}">
          <x14:formula1>
            <xm:f>OFFSET(Feldübersetzungen!$CO$26,0,0,COUNTA(_xlfn.ANCHORARRAY(Feldübersetzungen!$CO$26)),1)</xm:f>
          </x14:formula1>
          <xm:sqref>BL2:BL9</xm:sqref>
        </x14:dataValidation>
        <x14:dataValidation type="list" allowBlank="1" showInputMessage="1" xr:uid="{69AF5C1A-37F8-4FDE-B53B-8FB2017A3AC6}">
          <x14:formula1>
            <xm:f>OFFSET(Feldübersetzungen!$CU$26,0,0,COUNTA(_xlfn.ANCHORARRAY(Feldübersetzungen!$CU$26)),1)</xm:f>
          </x14:formula1>
          <xm:sqref>D2:D9</xm:sqref>
        </x14:dataValidation>
        <x14:dataValidation type="list" allowBlank="1" showInputMessage="1" xr:uid="{82211948-A885-43A8-A7CE-7B54D5FFA7E5}">
          <x14:formula1>
            <xm:f>OFFSET(Feldübersetzungen!$CM$26,0,0,COUNTA(_xlfn.ANCHORARRAY(Feldübersetzungen!$CM$26)),1)</xm:f>
          </x14:formula1>
          <xm:sqref>C2:C9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7"/>
  <sheetViews>
    <sheetView showOutlineSymbols="0" workbookViewId="0"/>
  </sheetViews>
  <sheetFormatPr baseColWidth="10" defaultColWidth="10.7109375" defaultRowHeight="15" customHeight="1" x14ac:dyDescent="0.25"/>
  <cols>
    <col min="1" max="1" width="28.7109375" bestFit="1" customWidth="1"/>
    <col min="2" max="4" width="22.85546875" customWidth="1"/>
    <col min="5" max="5" width="43.5703125" bestFit="1" customWidth="1"/>
    <col min="6" max="6" width="29.28515625" bestFit="1" customWidth="1"/>
    <col min="7" max="8" width="22.85546875" customWidth="1"/>
    <col min="9" max="9" width="18.140625" bestFit="1" customWidth="1"/>
  </cols>
  <sheetData>
    <row r="1" spans="1:9" x14ac:dyDescent="0.25">
      <c r="A1" t="s">
        <v>207</v>
      </c>
      <c r="B1" t="s">
        <v>113</v>
      </c>
      <c r="C1" t="s">
        <v>147</v>
      </c>
      <c r="D1" t="s">
        <v>210</v>
      </c>
      <c r="E1" t="s">
        <v>220</v>
      </c>
      <c r="F1" t="s">
        <v>221</v>
      </c>
      <c r="G1" t="s">
        <v>157</v>
      </c>
      <c r="H1" t="s">
        <v>216</v>
      </c>
      <c r="I1" t="s">
        <v>217</v>
      </c>
    </row>
    <row r="2" spans="1:9" x14ac:dyDescent="0.25">
      <c r="A2" s="44">
        <v>41907</v>
      </c>
      <c r="B2" t="s">
        <v>454</v>
      </c>
      <c r="C2" t="s">
        <v>338</v>
      </c>
      <c r="D2" t="s">
        <v>343</v>
      </c>
      <c r="E2" t="s">
        <v>340</v>
      </c>
      <c r="F2" t="s">
        <v>341</v>
      </c>
      <c r="G2" t="s">
        <v>342</v>
      </c>
      <c r="H2" t="s">
        <v>455</v>
      </c>
      <c r="I2" t="s">
        <v>456</v>
      </c>
    </row>
    <row r="3" spans="1:9" x14ac:dyDescent="0.25">
      <c r="A3" s="44">
        <v>42289</v>
      </c>
      <c r="B3" t="s">
        <v>454</v>
      </c>
      <c r="C3" t="s">
        <v>375</v>
      </c>
      <c r="D3" t="s">
        <v>363</v>
      </c>
      <c r="E3" t="s">
        <v>377</v>
      </c>
      <c r="F3" t="s">
        <v>341</v>
      </c>
      <c r="G3" t="s">
        <v>378</v>
      </c>
      <c r="H3" t="s">
        <v>457</v>
      </c>
      <c r="I3" t="s">
        <v>458</v>
      </c>
    </row>
    <row r="4" spans="1:9" x14ac:dyDescent="0.25">
      <c r="A4" s="44">
        <v>42634</v>
      </c>
      <c r="B4" t="s">
        <v>454</v>
      </c>
      <c r="C4" t="s">
        <v>389</v>
      </c>
      <c r="D4" t="s">
        <v>393</v>
      </c>
      <c r="E4" t="s">
        <v>391</v>
      </c>
      <c r="F4" t="s">
        <v>341</v>
      </c>
      <c r="G4" t="s">
        <v>392</v>
      </c>
      <c r="H4" t="s">
        <v>459</v>
      </c>
      <c r="I4" t="s">
        <v>460</v>
      </c>
    </row>
    <row r="5" spans="1:9" x14ac:dyDescent="0.25">
      <c r="A5" s="44">
        <v>42999</v>
      </c>
      <c r="B5" t="s">
        <v>461</v>
      </c>
      <c r="C5" s="43"/>
      <c r="D5" t="s">
        <v>408</v>
      </c>
      <c r="E5" t="s">
        <v>406</v>
      </c>
      <c r="F5" t="s">
        <v>341</v>
      </c>
      <c r="G5" t="s">
        <v>407</v>
      </c>
      <c r="H5" t="s">
        <v>462</v>
      </c>
      <c r="I5" t="s">
        <v>463</v>
      </c>
    </row>
    <row r="6" spans="1:9" x14ac:dyDescent="0.25">
      <c r="A6" s="44">
        <v>41569</v>
      </c>
      <c r="B6" t="s">
        <v>454</v>
      </c>
      <c r="C6" t="s">
        <v>431</v>
      </c>
      <c r="D6" t="s">
        <v>435</v>
      </c>
      <c r="E6" t="s">
        <v>433</v>
      </c>
      <c r="F6" t="s">
        <v>341</v>
      </c>
      <c r="G6" t="s">
        <v>434</v>
      </c>
      <c r="H6" t="s">
        <v>464</v>
      </c>
      <c r="I6" t="s">
        <v>465</v>
      </c>
    </row>
    <row r="7" spans="1:9" x14ac:dyDescent="0.25">
      <c r="A7" s="44">
        <v>41569</v>
      </c>
      <c r="B7" t="s">
        <v>454</v>
      </c>
      <c r="C7" t="s">
        <v>443</v>
      </c>
      <c r="D7" t="s">
        <v>447</v>
      </c>
      <c r="E7" t="s">
        <v>445</v>
      </c>
      <c r="F7" t="s">
        <v>341</v>
      </c>
      <c r="G7" t="s">
        <v>446</v>
      </c>
      <c r="H7" t="s">
        <v>466</v>
      </c>
      <c r="I7" t="s">
        <v>467</v>
      </c>
    </row>
  </sheetData>
  <pageMargins left="0.7" right="0.7" top="0.78749999999999998" bottom="0.78749999999999998" header="0.511811023622047" footer="0.511811023622047"/>
  <pageSetup paperSize="9" orientation="portrait" horizontalDpi="300" verticalDpi="30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F7B93-F1C3-4912-ADD4-5EE9C99E1ED0}">
  <sheetPr>
    <tabColor theme="8" tint="0.79998168889431442"/>
  </sheetPr>
  <dimension ref="A1:C50"/>
  <sheetViews>
    <sheetView showOutlineSymbols="0" topLeftCell="A37" workbookViewId="0">
      <selection activeCell="B46" sqref="B46"/>
    </sheetView>
  </sheetViews>
  <sheetFormatPr baseColWidth="10" defaultRowHeight="15" x14ac:dyDescent="0.25"/>
  <cols>
    <col min="1" max="1" width="17.28515625" customWidth="1"/>
    <col min="2" max="2" width="82.85546875" style="74" customWidth="1"/>
    <col min="3" max="3" width="53" style="76" customWidth="1"/>
  </cols>
  <sheetData>
    <row r="1" spans="1:2" x14ac:dyDescent="0.25">
      <c r="A1" s="19" t="s">
        <v>1308</v>
      </c>
    </row>
    <row r="2" spans="1:2" ht="114" x14ac:dyDescent="0.25">
      <c r="A2" s="15"/>
      <c r="B2" s="75" t="s">
        <v>1310</v>
      </c>
    </row>
    <row r="3" spans="1:2" x14ac:dyDescent="0.25">
      <c r="A3" s="15"/>
      <c r="B3" s="75"/>
    </row>
    <row r="4" spans="1:2" x14ac:dyDescent="0.25">
      <c r="A4" s="31" t="s">
        <v>1309</v>
      </c>
      <c r="B4" s="75"/>
    </row>
    <row r="5" spans="1:2" ht="228" x14ac:dyDescent="0.25">
      <c r="A5" s="15"/>
      <c r="B5" s="75" t="s">
        <v>1311</v>
      </c>
    </row>
    <row r="6" spans="1:2" x14ac:dyDescent="0.25">
      <c r="A6" s="15"/>
      <c r="B6" s="75"/>
    </row>
    <row r="7" spans="1:2" x14ac:dyDescent="0.25">
      <c r="A7" s="19" t="s">
        <v>1228</v>
      </c>
    </row>
    <row r="8" spans="1:2" ht="99.75" x14ac:dyDescent="0.25">
      <c r="B8" s="75" t="s">
        <v>1312</v>
      </c>
    </row>
    <row r="9" spans="1:2" x14ac:dyDescent="0.25">
      <c r="B9" s="75"/>
    </row>
    <row r="10" spans="1:2" x14ac:dyDescent="0.25">
      <c r="A10" s="19" t="s">
        <v>1296</v>
      </c>
      <c r="B10" s="75"/>
    </row>
    <row r="11" spans="1:2" ht="57" x14ac:dyDescent="0.25">
      <c r="B11" s="75" t="s">
        <v>1297</v>
      </c>
    </row>
    <row r="12" spans="1:2" x14ac:dyDescent="0.25">
      <c r="B12" s="75"/>
    </row>
    <row r="13" spans="1:2" x14ac:dyDescent="0.25">
      <c r="A13" s="19" t="s">
        <v>1325</v>
      </c>
      <c r="B13" s="75"/>
    </row>
    <row r="14" spans="1:2" ht="128.25" x14ac:dyDescent="0.25">
      <c r="B14" s="75" t="s">
        <v>1313</v>
      </c>
    </row>
    <row r="16" spans="1:2" x14ac:dyDescent="0.25">
      <c r="A16" s="31" t="s">
        <v>1201</v>
      </c>
      <c r="B16" s="75"/>
    </row>
    <row r="17" spans="1:3" ht="199.5" x14ac:dyDescent="0.25">
      <c r="A17" s="32"/>
      <c r="B17" s="75" t="s">
        <v>1326</v>
      </c>
    </row>
    <row r="19" spans="1:3" x14ac:dyDescent="0.25">
      <c r="A19" s="19" t="s">
        <v>1298</v>
      </c>
    </row>
    <row r="20" spans="1:3" s="15" customFormat="1" ht="57" x14ac:dyDescent="0.25">
      <c r="A20" s="45" t="s">
        <v>754</v>
      </c>
      <c r="B20" s="75" t="s">
        <v>825</v>
      </c>
      <c r="C20" s="74"/>
    </row>
    <row r="21" spans="1:3" s="15" customFormat="1" ht="99.75" x14ac:dyDescent="0.25">
      <c r="A21" s="45" t="s">
        <v>755</v>
      </c>
      <c r="B21" s="75" t="s">
        <v>1314</v>
      </c>
      <c r="C21" s="74"/>
    </row>
    <row r="22" spans="1:3" s="15" customFormat="1" ht="85.5" x14ac:dyDescent="0.25">
      <c r="A22" s="45" t="s">
        <v>756</v>
      </c>
      <c r="B22" s="75" t="s">
        <v>1315</v>
      </c>
      <c r="C22" s="74"/>
    </row>
    <row r="23" spans="1:3" s="15" customFormat="1" ht="42.75" x14ac:dyDescent="0.25">
      <c r="A23" s="45" t="s">
        <v>515</v>
      </c>
      <c r="B23" s="75" t="s">
        <v>1195</v>
      </c>
      <c r="C23" s="74"/>
    </row>
    <row r="24" spans="1:3" s="15" customFormat="1" ht="114" x14ac:dyDescent="0.25">
      <c r="A24" s="45" t="s">
        <v>558</v>
      </c>
      <c r="B24" s="75" t="s">
        <v>1316</v>
      </c>
      <c r="C24" s="74"/>
    </row>
    <row r="25" spans="1:3" s="15" customFormat="1" ht="28.5" x14ac:dyDescent="0.25">
      <c r="A25" s="45" t="s">
        <v>559</v>
      </c>
      <c r="B25" s="75" t="s">
        <v>1317</v>
      </c>
      <c r="C25" s="74"/>
    </row>
    <row r="26" spans="1:3" s="15" customFormat="1" ht="114" x14ac:dyDescent="0.25">
      <c r="A26" s="45" t="s">
        <v>560</v>
      </c>
      <c r="B26" s="75" t="s">
        <v>1318</v>
      </c>
      <c r="C26" s="74"/>
    </row>
    <row r="27" spans="1:3" s="15" customFormat="1" ht="71.25" x14ac:dyDescent="0.25">
      <c r="A27" s="45" t="s">
        <v>579</v>
      </c>
      <c r="B27" s="75" t="s">
        <v>1150</v>
      </c>
      <c r="C27" s="74"/>
    </row>
    <row r="28" spans="1:3" s="15" customFormat="1" x14ac:dyDescent="0.25">
      <c r="A28" s="45"/>
      <c r="B28" s="75"/>
      <c r="C28" s="74"/>
    </row>
    <row r="29" spans="1:3" s="15" customFormat="1" x14ac:dyDescent="0.25">
      <c r="A29" s="31" t="s">
        <v>1336</v>
      </c>
      <c r="B29" s="75"/>
      <c r="C29" s="74"/>
    </row>
    <row r="30" spans="1:3" s="15" customFormat="1" ht="99.75" x14ac:dyDescent="0.25">
      <c r="A30" s="31"/>
      <c r="B30" s="75" t="s">
        <v>1337</v>
      </c>
      <c r="C30" s="74"/>
    </row>
    <row r="31" spans="1:3" s="15" customFormat="1" x14ac:dyDescent="0.25">
      <c r="A31" s="31"/>
      <c r="B31" s="75"/>
      <c r="C31" s="74"/>
    </row>
    <row r="32" spans="1:3" s="15" customFormat="1" x14ac:dyDescent="0.25">
      <c r="A32" s="31" t="s">
        <v>1338</v>
      </c>
      <c r="B32" s="75"/>
      <c r="C32" s="74"/>
    </row>
    <row r="33" spans="1:3" s="15" customFormat="1" ht="242.25" x14ac:dyDescent="0.25">
      <c r="A33" s="31"/>
      <c r="B33" s="75" t="s">
        <v>1339</v>
      </c>
      <c r="C33" s="75"/>
    </row>
    <row r="34" spans="1:3" s="15" customFormat="1" x14ac:dyDescent="0.25">
      <c r="B34" s="74"/>
      <c r="C34" s="74"/>
    </row>
    <row r="35" spans="1:3" s="15" customFormat="1" x14ac:dyDescent="0.25">
      <c r="A35" s="31" t="s">
        <v>1231</v>
      </c>
      <c r="B35" s="74"/>
      <c r="C35" s="74"/>
    </row>
    <row r="36" spans="1:3" s="15" customFormat="1" ht="57" x14ac:dyDescent="0.25">
      <c r="A36" s="31"/>
      <c r="B36" s="75" t="s">
        <v>1276</v>
      </c>
      <c r="C36" s="74"/>
    </row>
    <row r="37" spans="1:3" s="15" customFormat="1" ht="162" x14ac:dyDescent="0.25">
      <c r="A37" s="46" t="s">
        <v>1327</v>
      </c>
      <c r="B37" s="48" t="s">
        <v>1302</v>
      </c>
      <c r="C37" s="75" t="s">
        <v>1305</v>
      </c>
    </row>
    <row r="38" spans="1:3" s="15" customFormat="1" ht="148.5" x14ac:dyDescent="0.25">
      <c r="A38" s="46" t="s">
        <v>1328</v>
      </c>
      <c r="B38" s="48" t="s">
        <v>1303</v>
      </c>
      <c r="C38" s="75" t="s">
        <v>1305</v>
      </c>
    </row>
    <row r="39" spans="1:3" s="15" customFormat="1" ht="90" x14ac:dyDescent="0.25">
      <c r="A39" s="46" t="s">
        <v>1275</v>
      </c>
      <c r="B39" s="47" t="s">
        <v>1304</v>
      </c>
      <c r="C39" s="75" t="s">
        <v>1306</v>
      </c>
    </row>
    <row r="40" spans="1:3" s="15" customFormat="1" ht="75" x14ac:dyDescent="0.25">
      <c r="A40" s="46" t="s">
        <v>1342</v>
      </c>
      <c r="B40" s="47" t="s">
        <v>1355</v>
      </c>
      <c r="C40" s="75" t="s">
        <v>1354</v>
      </c>
    </row>
    <row r="41" spans="1:3" s="15" customFormat="1" x14ac:dyDescent="0.25">
      <c r="B41" s="74"/>
      <c r="C41" s="74"/>
    </row>
    <row r="42" spans="1:3" s="15" customFormat="1" x14ac:dyDescent="0.25">
      <c r="B42" s="74"/>
      <c r="C42" s="74"/>
    </row>
    <row r="43" spans="1:3" s="15" customFormat="1" x14ac:dyDescent="0.25">
      <c r="B43"/>
      <c r="C43" s="74"/>
    </row>
    <row r="44" spans="1:3" s="15" customFormat="1" x14ac:dyDescent="0.25">
      <c r="B44" s="74"/>
      <c r="C44" s="74"/>
    </row>
    <row r="45" spans="1:3" s="15" customFormat="1" x14ac:dyDescent="0.25">
      <c r="B45" s="74"/>
      <c r="C45" s="74"/>
    </row>
    <row r="46" spans="1:3" s="15" customFormat="1" x14ac:dyDescent="0.25">
      <c r="B46" s="74"/>
      <c r="C46" s="74"/>
    </row>
    <row r="47" spans="1:3" s="15" customFormat="1" x14ac:dyDescent="0.25">
      <c r="B47" s="74"/>
      <c r="C47" s="74"/>
    </row>
    <row r="48" spans="1:3" s="15" customFormat="1" x14ac:dyDescent="0.25">
      <c r="B48" s="74"/>
      <c r="C48" s="74"/>
    </row>
    <row r="49" spans="2:3" s="15" customFormat="1" x14ac:dyDescent="0.25">
      <c r="B49" s="74"/>
      <c r="C49" s="74"/>
    </row>
    <row r="50" spans="2:3" s="15" customFormat="1" x14ac:dyDescent="0.25">
      <c r="B50" s="74"/>
      <c r="C50" s="74"/>
    </row>
  </sheetData>
  <pageMargins left="0.7" right="0.7" top="0.78740157499999996" bottom="0.78740157499999996"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79998168889431442"/>
  </sheetPr>
  <dimension ref="A1:CU526"/>
  <sheetViews>
    <sheetView showOutlineSymbols="0" zoomScaleNormal="100" workbookViewId="0">
      <pane xSplit="2" ySplit="2" topLeftCell="BA3" activePane="bottomRight" state="frozen"/>
      <selection pane="topRight" activeCell="C1" sqref="C1"/>
      <selection pane="bottomLeft" activeCell="A3" sqref="A3"/>
      <selection pane="bottomRight" activeCell="BB8" sqref="BB8"/>
    </sheetView>
  </sheetViews>
  <sheetFormatPr baseColWidth="10" defaultColWidth="34.5703125" defaultRowHeight="15" customHeight="1" x14ac:dyDescent="0.25"/>
  <cols>
    <col min="1" max="1" width="9.140625" bestFit="1" customWidth="1"/>
    <col min="2" max="2" width="51.28515625" customWidth="1"/>
    <col min="3" max="3" width="35" customWidth="1"/>
    <col min="9" max="9" width="35.85546875" customWidth="1"/>
    <col min="58" max="58" width="34.5703125" style="27"/>
  </cols>
  <sheetData>
    <row r="1" spans="1:99" x14ac:dyDescent="0.25">
      <c r="B1" s="20" t="str">
        <f>"Anzahl Übersetzungen: " &amp; COUNTA(C1:CU1)</f>
        <v>Anzahl Übersetzungen: 97</v>
      </c>
      <c r="C1" s="4" t="s">
        <v>22</v>
      </c>
      <c r="D1" s="4" t="s">
        <v>23</v>
      </c>
      <c r="E1" s="4" t="s">
        <v>24</v>
      </c>
      <c r="F1" s="39" t="s">
        <v>935</v>
      </c>
      <c r="G1" s="4" t="s">
        <v>942</v>
      </c>
      <c r="H1" s="4" t="s">
        <v>652</v>
      </c>
      <c r="I1" s="4" t="s">
        <v>690</v>
      </c>
      <c r="J1" s="4" t="s">
        <v>25</v>
      </c>
      <c r="K1" s="4" t="s">
        <v>631</v>
      </c>
      <c r="L1" s="4" t="s">
        <v>637</v>
      </c>
      <c r="M1" s="4" t="s">
        <v>544</v>
      </c>
      <c r="N1" s="4" t="s">
        <v>26</v>
      </c>
      <c r="O1" s="4" t="s">
        <v>27</v>
      </c>
      <c r="P1" s="39" t="s">
        <v>838</v>
      </c>
      <c r="Q1" s="4" t="s">
        <v>830</v>
      </c>
      <c r="R1" s="4" t="s">
        <v>28</v>
      </c>
      <c r="S1" s="4" t="s">
        <v>29</v>
      </c>
      <c r="T1" s="4" t="s">
        <v>30</v>
      </c>
      <c r="U1" s="4" t="s">
        <v>31</v>
      </c>
      <c r="V1" s="4" t="s">
        <v>32</v>
      </c>
      <c r="W1" s="39" t="s">
        <v>915</v>
      </c>
      <c r="X1" s="4" t="s">
        <v>921</v>
      </c>
      <c r="Y1" s="4" t="s">
        <v>539</v>
      </c>
      <c r="Z1" s="39" t="s">
        <v>949</v>
      </c>
      <c r="AA1" s="39" t="s">
        <v>33</v>
      </c>
      <c r="AB1" s="4" t="s">
        <v>34</v>
      </c>
      <c r="AC1" s="4" t="s">
        <v>35</v>
      </c>
      <c r="AD1" s="4" t="s">
        <v>36</v>
      </c>
      <c r="AE1" s="4" t="s">
        <v>37</v>
      </c>
      <c r="AF1" s="39" t="s">
        <v>881</v>
      </c>
      <c r="AG1" s="4" t="s">
        <v>892</v>
      </c>
      <c r="AH1" s="4" t="s">
        <v>817</v>
      </c>
      <c r="AI1" s="4" t="s">
        <v>854</v>
      </c>
      <c r="AJ1" s="4" t="s">
        <v>38</v>
      </c>
      <c r="AK1" s="4" t="s">
        <v>39</v>
      </c>
      <c r="AL1" s="39" t="s">
        <v>603</v>
      </c>
      <c r="AM1" s="4" t="s">
        <v>681</v>
      </c>
      <c r="AN1" s="39" t="s">
        <v>40</v>
      </c>
      <c r="AO1" s="39" t="s">
        <v>41</v>
      </c>
      <c r="AP1" s="39" t="s">
        <v>42</v>
      </c>
      <c r="AQ1" s="4" t="s">
        <v>43</v>
      </c>
      <c r="AR1" s="4" t="s">
        <v>44</v>
      </c>
      <c r="AS1" s="4" t="s">
        <v>45</v>
      </c>
      <c r="AT1" s="4" t="s">
        <v>46</v>
      </c>
      <c r="AU1" s="4" t="s">
        <v>47</v>
      </c>
      <c r="AV1" s="4" t="s">
        <v>48</v>
      </c>
      <c r="AW1" s="4" t="s">
        <v>49</v>
      </c>
      <c r="AX1" s="39" t="s">
        <v>50</v>
      </c>
      <c r="AY1" s="4" t="s">
        <v>810</v>
      </c>
      <c r="AZ1" s="4" t="s">
        <v>846</v>
      </c>
      <c r="BA1" s="4" t="s">
        <v>1279</v>
      </c>
      <c r="BB1" s="4" t="s">
        <v>51</v>
      </c>
      <c r="BC1" s="4" t="s">
        <v>800</v>
      </c>
      <c r="BD1" s="4" t="s">
        <v>52</v>
      </c>
      <c r="BE1" s="4" t="s">
        <v>53</v>
      </c>
      <c r="BF1" s="39" t="s">
        <v>54</v>
      </c>
      <c r="BG1" s="4" t="s">
        <v>55</v>
      </c>
      <c r="BH1" s="4" t="s">
        <v>658</v>
      </c>
      <c r="BI1" s="4" t="s">
        <v>663</v>
      </c>
      <c r="BJ1" s="4" t="s">
        <v>672</v>
      </c>
      <c r="BK1" s="4" t="s">
        <v>784</v>
      </c>
      <c r="BL1" s="4" t="s">
        <v>747</v>
      </c>
      <c r="BM1" s="4" t="s">
        <v>761</v>
      </c>
      <c r="BN1" s="4" t="s">
        <v>868</v>
      </c>
      <c r="BO1" s="4" t="s">
        <v>701</v>
      </c>
      <c r="BP1" s="4" t="s">
        <v>710</v>
      </c>
      <c r="BQ1" s="4" t="s">
        <v>775</v>
      </c>
      <c r="BR1" s="4" t="s">
        <v>679</v>
      </c>
      <c r="BS1" s="4" t="s">
        <v>1151</v>
      </c>
      <c r="BT1" s="4" t="s">
        <v>56</v>
      </c>
      <c r="BU1" s="4" t="s">
        <v>728</v>
      </c>
      <c r="BV1" s="4" t="s">
        <v>612</v>
      </c>
      <c r="BW1" s="4" t="s">
        <v>57</v>
      </c>
      <c r="BX1" s="4" t="s">
        <v>905</v>
      </c>
      <c r="BY1" s="4" t="s">
        <v>58</v>
      </c>
      <c r="BZ1" s="4" t="s">
        <v>517</v>
      </c>
      <c r="CA1" s="4" t="s">
        <v>523</v>
      </c>
      <c r="CB1" s="4" t="s">
        <v>1177</v>
      </c>
      <c r="CC1" s="4" t="s">
        <v>59</v>
      </c>
      <c r="CD1" s="4" t="s">
        <v>60</v>
      </c>
      <c r="CE1" s="4" t="s">
        <v>61</v>
      </c>
      <c r="CF1" s="4" t="s">
        <v>62</v>
      </c>
      <c r="CG1" s="4" t="s">
        <v>63</v>
      </c>
      <c r="CH1" s="4" t="s">
        <v>738</v>
      </c>
      <c r="CI1" s="4" t="s">
        <v>719</v>
      </c>
      <c r="CJ1" s="4" t="s">
        <v>65</v>
      </c>
      <c r="CK1" s="4" t="s">
        <v>550</v>
      </c>
      <c r="CL1" s="4" t="s">
        <v>64</v>
      </c>
      <c r="CM1" s="4" t="s">
        <v>501</v>
      </c>
      <c r="CN1" s="4" t="s">
        <v>561</v>
      </c>
      <c r="CO1" s="4" t="s">
        <v>928</v>
      </c>
      <c r="CP1" s="39" t="s">
        <v>569</v>
      </c>
      <c r="CQ1" s="39" t="s">
        <v>574</v>
      </c>
      <c r="CR1" s="39" t="s">
        <v>580</v>
      </c>
      <c r="CS1" s="39" t="s">
        <v>586</v>
      </c>
      <c r="CT1" s="39" t="s">
        <v>878</v>
      </c>
      <c r="CU1" s="4" t="s">
        <v>508</v>
      </c>
    </row>
    <row r="2" spans="1:99" x14ac:dyDescent="0.25">
      <c r="A2" s="84" t="s">
        <v>1331</v>
      </c>
      <c r="B2" s="20" t="str" cm="1">
        <f t="array" ref="B2">"Letzter Schlüssel: feldschlüsselSammlDaten:"&amp;INDEX(_xlfn._xlws.SORT(VALUE(SUBSTITUTE($C$2:$CU$2&amp;0,"feldschlüsselSammlDaten:","")),,-1,TRUE), 1)/10</f>
        <v>Letzter Schlüssel: feldschlüsselSammlDaten:135</v>
      </c>
      <c r="C2" s="3" t="s">
        <v>66</v>
      </c>
      <c r="D2" t="s">
        <v>67</v>
      </c>
      <c r="E2" s="3" t="s">
        <v>68</v>
      </c>
      <c r="F2" s="3" t="s">
        <v>936</v>
      </c>
      <c r="G2" s="3" t="s">
        <v>943</v>
      </c>
      <c r="H2" s="3" t="s">
        <v>653</v>
      </c>
      <c r="I2" s="3" t="s">
        <v>691</v>
      </c>
      <c r="J2" s="3" t="s">
        <v>69</v>
      </c>
      <c r="K2" s="3" t="s">
        <v>632</v>
      </c>
      <c r="L2" s="3" t="s">
        <v>638</v>
      </c>
      <c r="M2" s="3" t="s">
        <v>545</v>
      </c>
      <c r="N2" t="s">
        <v>70</v>
      </c>
      <c r="O2" t="s">
        <v>71</v>
      </c>
      <c r="P2" t="s">
        <v>839</v>
      </c>
      <c r="Q2" t="s">
        <v>831</v>
      </c>
      <c r="R2" t="s">
        <v>72</v>
      </c>
      <c r="S2" t="s">
        <v>73</v>
      </c>
      <c r="T2" t="s">
        <v>74</v>
      </c>
      <c r="U2" t="s">
        <v>75</v>
      </c>
      <c r="V2" t="s">
        <v>76</v>
      </c>
      <c r="W2" t="s">
        <v>916</v>
      </c>
      <c r="X2" t="s">
        <v>922</v>
      </c>
      <c r="Y2" t="s">
        <v>540</v>
      </c>
      <c r="Z2" t="s">
        <v>950</v>
      </c>
      <c r="AA2" t="s">
        <v>77</v>
      </c>
      <c r="AB2" t="s">
        <v>78</v>
      </c>
      <c r="AC2" t="s">
        <v>79</v>
      </c>
      <c r="AD2" t="s">
        <v>80</v>
      </c>
      <c r="AE2" t="s">
        <v>81</v>
      </c>
      <c r="AF2" t="s">
        <v>882</v>
      </c>
      <c r="AG2" t="s">
        <v>893</v>
      </c>
      <c r="AH2" t="s">
        <v>818</v>
      </c>
      <c r="AI2" t="s">
        <v>855</v>
      </c>
      <c r="AJ2" t="s">
        <v>82</v>
      </c>
      <c r="AK2" t="s">
        <v>83</v>
      </c>
      <c r="AL2" t="s">
        <v>604</v>
      </c>
      <c r="AM2" t="s">
        <v>682</v>
      </c>
      <c r="AN2" t="s">
        <v>84</v>
      </c>
      <c r="AO2" t="s">
        <v>85</v>
      </c>
      <c r="AP2" t="s">
        <v>86</v>
      </c>
      <c r="AQ2" t="s">
        <v>87</v>
      </c>
      <c r="AR2" t="s">
        <v>88</v>
      </c>
      <c r="AS2" t="s">
        <v>89</v>
      </c>
      <c r="AT2" t="s">
        <v>90</v>
      </c>
      <c r="AU2" t="s">
        <v>91</v>
      </c>
      <c r="AV2" t="s">
        <v>92</v>
      </c>
      <c r="AW2" t="s">
        <v>93</v>
      </c>
      <c r="AX2" t="s">
        <v>94</v>
      </c>
      <c r="AY2" t="s">
        <v>811</v>
      </c>
      <c r="AZ2" t="s">
        <v>847</v>
      </c>
      <c r="BA2" t="s">
        <v>1280</v>
      </c>
      <c r="BB2" t="s">
        <v>95</v>
      </c>
      <c r="BC2" t="s">
        <v>801</v>
      </c>
      <c r="BD2" t="s">
        <v>96</v>
      </c>
      <c r="BE2" t="s">
        <v>97</v>
      </c>
      <c r="BF2" t="s">
        <v>98</v>
      </c>
      <c r="BG2" t="s">
        <v>99</v>
      </c>
      <c r="BH2" t="s">
        <v>659</v>
      </c>
      <c r="BI2" t="s">
        <v>664</v>
      </c>
      <c r="BJ2" t="s">
        <v>673</v>
      </c>
      <c r="BK2" t="s">
        <v>785</v>
      </c>
      <c r="BL2" t="s">
        <v>748</v>
      </c>
      <c r="BM2" t="s">
        <v>762</v>
      </c>
      <c r="BN2" t="s">
        <v>869</v>
      </c>
      <c r="BO2" t="s">
        <v>702</v>
      </c>
      <c r="BP2" t="s">
        <v>711</v>
      </c>
      <c r="BQ2" t="s">
        <v>776</v>
      </c>
      <c r="BR2" t="s">
        <v>680</v>
      </c>
      <c r="BS2" t="s">
        <v>1152</v>
      </c>
      <c r="BT2" t="s">
        <v>100</v>
      </c>
      <c r="BU2" t="s">
        <v>729</v>
      </c>
      <c r="BV2" t="s">
        <v>613</v>
      </c>
      <c r="BW2" t="s">
        <v>101</v>
      </c>
      <c r="BX2" t="s">
        <v>906</v>
      </c>
      <c r="BY2" t="s">
        <v>102</v>
      </c>
      <c r="BZ2" t="s">
        <v>518</v>
      </c>
      <c r="CA2" t="s">
        <v>524</v>
      </c>
      <c r="CB2" t="s">
        <v>1178</v>
      </c>
      <c r="CC2" t="s">
        <v>103</v>
      </c>
      <c r="CD2" t="s">
        <v>104</v>
      </c>
      <c r="CE2" t="s">
        <v>105</v>
      </c>
      <c r="CF2" t="s">
        <v>106</v>
      </c>
      <c r="CG2" t="s">
        <v>107</v>
      </c>
      <c r="CH2" t="s">
        <v>739</v>
      </c>
      <c r="CI2" t="s">
        <v>720</v>
      </c>
      <c r="CJ2" t="s">
        <v>108</v>
      </c>
      <c r="CK2" t="s">
        <v>551</v>
      </c>
      <c r="CL2" t="s">
        <v>109</v>
      </c>
      <c r="CM2" t="s">
        <v>502</v>
      </c>
      <c r="CN2" t="s">
        <v>562</v>
      </c>
      <c r="CO2" t="s">
        <v>929</v>
      </c>
      <c r="CP2" t="s">
        <v>570</v>
      </c>
      <c r="CQ2" t="s">
        <v>575</v>
      </c>
      <c r="CR2" t="s">
        <v>581</v>
      </c>
      <c r="CS2" t="s">
        <v>587</v>
      </c>
      <c r="CT2" t="s">
        <v>879</v>
      </c>
      <c r="CU2" t="s">
        <v>509</v>
      </c>
    </row>
    <row r="3" spans="1:99" x14ac:dyDescent="0.25">
      <c r="A3">
        <v>1</v>
      </c>
      <c r="B3" s="5" t="s">
        <v>1</v>
      </c>
      <c r="C3" s="3" t="s">
        <v>149</v>
      </c>
      <c r="D3" s="3" t="s">
        <v>111</v>
      </c>
      <c r="E3" s="3" t="s">
        <v>112</v>
      </c>
      <c r="F3" s="3" t="s">
        <v>937</v>
      </c>
      <c r="G3" s="3" t="s">
        <v>945</v>
      </c>
      <c r="H3" s="3" t="s">
        <v>655</v>
      </c>
      <c r="I3" s="3" t="s">
        <v>1300</v>
      </c>
      <c r="J3" s="3" t="s">
        <v>113</v>
      </c>
      <c r="K3" s="3" t="s">
        <v>633</v>
      </c>
      <c r="L3" s="3" t="s">
        <v>640</v>
      </c>
      <c r="M3" s="3" t="s">
        <v>549</v>
      </c>
      <c r="N3" s="3" t="s">
        <v>114</v>
      </c>
      <c r="O3" s="3" t="s">
        <v>115</v>
      </c>
      <c r="P3" s="3" t="s">
        <v>840</v>
      </c>
      <c r="Q3" s="3" t="s">
        <v>832</v>
      </c>
      <c r="R3" s="3" t="s">
        <v>116</v>
      </c>
      <c r="S3" s="3" t="s">
        <v>117</v>
      </c>
      <c r="T3" s="3" t="s">
        <v>210</v>
      </c>
      <c r="U3" s="3" t="s">
        <v>122</v>
      </c>
      <c r="V3" s="3" t="s">
        <v>123</v>
      </c>
      <c r="W3" s="3" t="s">
        <v>917</v>
      </c>
      <c r="X3" s="3" t="s">
        <v>923</v>
      </c>
      <c r="Y3" s="3" t="s">
        <v>542</v>
      </c>
      <c r="Z3" s="3" t="s">
        <v>951</v>
      </c>
      <c r="AA3" s="3" t="s">
        <v>476</v>
      </c>
      <c r="AB3" s="3" t="s">
        <v>477</v>
      </c>
      <c r="AC3" s="3" t="s">
        <v>649</v>
      </c>
      <c r="AD3" s="3" t="s">
        <v>478</v>
      </c>
      <c r="AE3" s="3" t="s">
        <v>479</v>
      </c>
      <c r="AF3" s="3" t="s">
        <v>883</v>
      </c>
      <c r="AG3" s="3" t="s">
        <v>894</v>
      </c>
      <c r="AH3" s="3" t="s">
        <v>819</v>
      </c>
      <c r="AI3" s="3" t="s">
        <v>861</v>
      </c>
      <c r="AJ3" s="3" t="s">
        <v>126</v>
      </c>
      <c r="AK3" s="3" t="s">
        <v>127</v>
      </c>
      <c r="AL3" s="3" t="s">
        <v>606</v>
      </c>
      <c r="AM3" s="3" t="s">
        <v>686</v>
      </c>
      <c r="AN3" t="s">
        <v>622</v>
      </c>
      <c r="AO3" s="3" t="s">
        <v>627</v>
      </c>
      <c r="AP3" s="3" t="s">
        <v>626</v>
      </c>
      <c r="AQ3" s="3" t="s">
        <v>129</v>
      </c>
      <c r="AR3" s="3" t="s">
        <v>130</v>
      </c>
      <c r="AS3" s="3" t="s">
        <v>131</v>
      </c>
      <c r="AT3" s="3" t="s">
        <v>132</v>
      </c>
      <c r="AU3" s="3" t="s">
        <v>133</v>
      </c>
      <c r="AV3" s="3" t="s">
        <v>162</v>
      </c>
      <c r="AW3" s="3" t="s">
        <v>135</v>
      </c>
      <c r="AX3" s="3" t="s">
        <v>1204</v>
      </c>
      <c r="AY3" s="3" t="s">
        <v>812</v>
      </c>
      <c r="AZ3" s="3" t="s">
        <v>848</v>
      </c>
      <c r="BA3" s="3" t="s">
        <v>1281</v>
      </c>
      <c r="BB3" s="3" t="s">
        <v>165</v>
      </c>
      <c r="BC3" s="3" t="s">
        <v>804</v>
      </c>
      <c r="BD3" s="3" t="s">
        <v>166</v>
      </c>
      <c r="BE3" s="3" t="s">
        <v>139</v>
      </c>
      <c r="BF3" s="3" t="s">
        <v>140</v>
      </c>
      <c r="BG3" s="3" t="s">
        <v>168</v>
      </c>
      <c r="BH3" s="3" t="s">
        <v>662</v>
      </c>
      <c r="BI3" s="3" t="s">
        <v>665</v>
      </c>
      <c r="BJ3" s="16" t="s">
        <v>797</v>
      </c>
      <c r="BK3" s="3" t="s">
        <v>789</v>
      </c>
      <c r="BL3" s="3" t="s">
        <v>759</v>
      </c>
      <c r="BM3" s="3" t="s">
        <v>749</v>
      </c>
      <c r="BN3" s="3" t="s">
        <v>870</v>
      </c>
      <c r="BO3" s="3" t="s">
        <v>705</v>
      </c>
      <c r="BP3" s="3" t="s">
        <v>716</v>
      </c>
      <c r="BQ3" s="3" t="s">
        <v>780</v>
      </c>
      <c r="BR3" s="3" t="s">
        <v>698</v>
      </c>
      <c r="BS3" s="3" t="s">
        <v>1153</v>
      </c>
      <c r="BT3" s="3" t="s">
        <v>169</v>
      </c>
      <c r="BU3" s="3" t="s">
        <v>735</v>
      </c>
      <c r="BV3" s="3" t="s">
        <v>616</v>
      </c>
      <c r="BW3" s="3" t="s">
        <v>143</v>
      </c>
      <c r="BX3" s="3" t="s">
        <v>1205</v>
      </c>
      <c r="BY3" s="3" t="s">
        <v>474</v>
      </c>
      <c r="BZ3" s="3" t="s">
        <v>521</v>
      </c>
      <c r="CA3" s="3" t="s">
        <v>526</v>
      </c>
      <c r="CB3" s="3" t="s">
        <v>1176</v>
      </c>
      <c r="CC3" s="3" t="s">
        <v>475</v>
      </c>
      <c r="CD3" t="s">
        <v>488</v>
      </c>
      <c r="CE3" s="3" t="s">
        <v>145</v>
      </c>
      <c r="CF3" s="3" t="s">
        <v>490</v>
      </c>
      <c r="CG3" s="3" t="s">
        <v>146</v>
      </c>
      <c r="CH3" s="3" t="s">
        <v>740</v>
      </c>
      <c r="CI3" s="3" t="s">
        <v>723</v>
      </c>
      <c r="CJ3" t="s">
        <v>147</v>
      </c>
      <c r="CK3" t="s">
        <v>556</v>
      </c>
      <c r="CL3" t="s">
        <v>148</v>
      </c>
      <c r="CM3" s="3" t="s">
        <v>503</v>
      </c>
      <c r="CN3" s="3" t="s">
        <v>565</v>
      </c>
      <c r="CO3" s="3" t="s">
        <v>930</v>
      </c>
      <c r="CP3" s="3" t="s">
        <v>595</v>
      </c>
      <c r="CQ3" s="3" t="s">
        <v>596</v>
      </c>
      <c r="CR3" s="3" t="s">
        <v>597</v>
      </c>
      <c r="CS3" s="3" t="s">
        <v>598</v>
      </c>
      <c r="CT3" s="3" t="s">
        <v>996</v>
      </c>
      <c r="CU3" s="3" t="s">
        <v>510</v>
      </c>
    </row>
    <row r="4" spans="1:99" x14ac:dyDescent="0.25">
      <c r="A4">
        <v>4</v>
      </c>
      <c r="B4" s="5" t="s">
        <v>120</v>
      </c>
      <c r="C4" s="3" t="s">
        <v>110</v>
      </c>
      <c r="D4" t="s">
        <v>111</v>
      </c>
      <c r="E4" s="3" t="s">
        <v>121</v>
      </c>
      <c r="F4" s="3" t="s">
        <v>937</v>
      </c>
      <c r="G4" s="3" t="s">
        <v>945</v>
      </c>
      <c r="H4" s="3" t="s">
        <v>655</v>
      </c>
      <c r="I4" s="3" t="s">
        <v>692</v>
      </c>
      <c r="J4" s="3" t="s">
        <v>113</v>
      </c>
      <c r="K4" s="3" t="s">
        <v>633</v>
      </c>
      <c r="L4" s="3" t="s">
        <v>644</v>
      </c>
      <c r="M4" s="3" t="s">
        <v>1224</v>
      </c>
      <c r="N4" s="3" t="s">
        <v>114</v>
      </c>
      <c r="O4" s="3" t="s">
        <v>115</v>
      </c>
      <c r="P4" s="3" t="s">
        <v>840</v>
      </c>
      <c r="Q4" s="3" t="s">
        <v>832</v>
      </c>
      <c r="R4" s="3" t="s">
        <v>116</v>
      </c>
      <c r="S4" s="3" t="s">
        <v>117</v>
      </c>
      <c r="T4" s="3" t="s">
        <v>536</v>
      </c>
      <c r="U4" s="3" t="s">
        <v>122</v>
      </c>
      <c r="V4" s="3" t="s">
        <v>123</v>
      </c>
      <c r="W4" s="3" t="s">
        <v>917</v>
      </c>
      <c r="X4" s="3" t="s">
        <v>923</v>
      </c>
      <c r="Y4" s="3" t="s">
        <v>542</v>
      </c>
      <c r="Z4" s="3" t="s">
        <v>951</v>
      </c>
      <c r="AA4" s="3" t="s">
        <v>124</v>
      </c>
      <c r="AB4" s="3" t="s">
        <v>125</v>
      </c>
      <c r="AC4" s="3" t="s">
        <v>650</v>
      </c>
      <c r="AD4" s="3" t="s">
        <v>485</v>
      </c>
      <c r="AE4" s="3" t="s">
        <v>486</v>
      </c>
      <c r="AF4" s="3" t="s">
        <v>883</v>
      </c>
      <c r="AG4" s="3" t="s">
        <v>894</v>
      </c>
      <c r="AH4" s="3" t="s">
        <v>821</v>
      </c>
      <c r="AI4" s="3" t="s">
        <v>856</v>
      </c>
      <c r="AJ4" s="3" t="s">
        <v>126</v>
      </c>
      <c r="AK4" s="3" t="s">
        <v>745</v>
      </c>
      <c r="AL4" s="3" t="s">
        <v>607</v>
      </c>
      <c r="AM4" s="3" t="s">
        <v>686</v>
      </c>
      <c r="AN4" s="3" t="s">
        <v>128</v>
      </c>
      <c r="AO4" s="3" t="s">
        <v>625</v>
      </c>
      <c r="AP4" s="3" t="s">
        <v>626</v>
      </c>
      <c r="AQ4" s="3" t="s">
        <v>129</v>
      </c>
      <c r="AR4" s="3" t="s">
        <v>130</v>
      </c>
      <c r="AS4" s="3" t="s">
        <v>131</v>
      </c>
      <c r="AT4" s="3" t="s">
        <v>132</v>
      </c>
      <c r="AU4" s="3" t="s">
        <v>133</v>
      </c>
      <c r="AV4" s="3" t="s">
        <v>227</v>
      </c>
      <c r="AW4" s="3" t="s">
        <v>135</v>
      </c>
      <c r="AX4" s="3" t="s">
        <v>136</v>
      </c>
      <c r="AY4" s="3" t="s">
        <v>812</v>
      </c>
      <c r="AZ4" s="3" t="s">
        <v>848</v>
      </c>
      <c r="BA4" s="3" t="s">
        <v>1281</v>
      </c>
      <c r="BB4" s="3" t="s">
        <v>137</v>
      </c>
      <c r="BC4" s="3" t="s">
        <v>804</v>
      </c>
      <c r="BD4" s="3" t="s">
        <v>138</v>
      </c>
      <c r="BE4" s="3" t="s">
        <v>139</v>
      </c>
      <c r="BF4" s="3" t="s">
        <v>140</v>
      </c>
      <c r="BG4" s="3" t="s">
        <v>141</v>
      </c>
      <c r="BH4" s="3" t="s">
        <v>662</v>
      </c>
      <c r="BI4" s="3" t="s">
        <v>665</v>
      </c>
      <c r="BJ4" s="16" t="s">
        <v>797</v>
      </c>
      <c r="BK4" s="3" t="s">
        <v>798</v>
      </c>
      <c r="BL4" s="3" t="s">
        <v>766</v>
      </c>
      <c r="BM4" s="3" t="s">
        <v>765</v>
      </c>
      <c r="BN4" s="3" t="s">
        <v>870</v>
      </c>
      <c r="BO4" s="3" t="s">
        <v>705</v>
      </c>
      <c r="BP4" s="3" t="s">
        <v>716</v>
      </c>
      <c r="BQ4" s="3" t="s">
        <v>781</v>
      </c>
      <c r="BR4" s="3" t="s">
        <v>698</v>
      </c>
      <c r="BS4" s="3" t="s">
        <v>1153</v>
      </c>
      <c r="BT4" s="3" t="s">
        <v>142</v>
      </c>
      <c r="BU4" s="3" t="s">
        <v>735</v>
      </c>
      <c r="BV4" s="3" t="s">
        <v>619</v>
      </c>
      <c r="BW4" s="3" t="s">
        <v>143</v>
      </c>
      <c r="BX4" s="3" t="s">
        <v>1205</v>
      </c>
      <c r="BY4" s="3" t="s">
        <v>530</v>
      </c>
      <c r="BZ4" s="3" t="s">
        <v>529</v>
      </c>
      <c r="CA4" s="3" t="s">
        <v>525</v>
      </c>
      <c r="CB4" s="3" t="s">
        <v>1179</v>
      </c>
      <c r="CC4" s="3" t="s">
        <v>475</v>
      </c>
      <c r="CD4" s="3" t="s">
        <v>491</v>
      </c>
      <c r="CE4" s="3" t="s">
        <v>492</v>
      </c>
      <c r="CF4" s="3" t="s">
        <v>493</v>
      </c>
      <c r="CG4" s="3" t="s">
        <v>146</v>
      </c>
      <c r="CH4" s="3" t="s">
        <v>742</v>
      </c>
      <c r="CI4" s="3" t="s">
        <v>723</v>
      </c>
      <c r="CJ4" t="s">
        <v>147</v>
      </c>
      <c r="CK4" t="s">
        <v>556</v>
      </c>
      <c r="CL4" t="s">
        <v>148</v>
      </c>
      <c r="CM4" s="3" t="s">
        <v>503</v>
      </c>
      <c r="CN4" s="3" t="s">
        <v>565</v>
      </c>
      <c r="CO4" s="3" t="s">
        <v>930</v>
      </c>
      <c r="CP4" s="3" t="s">
        <v>595</v>
      </c>
      <c r="CQ4" s="3" t="s">
        <v>596</v>
      </c>
      <c r="CR4" s="3" t="s">
        <v>597</v>
      </c>
      <c r="CS4" s="3" t="s">
        <v>598</v>
      </c>
      <c r="CT4" s="3" t="s">
        <v>996</v>
      </c>
      <c r="CU4" s="3" t="s">
        <v>510</v>
      </c>
    </row>
    <row r="5" spans="1:99" x14ac:dyDescent="0.25">
      <c r="A5">
        <v>3</v>
      </c>
      <c r="B5" s="5" t="s">
        <v>1207</v>
      </c>
      <c r="C5" s="3" t="s">
        <v>149</v>
      </c>
      <c r="D5" t="s">
        <v>111</v>
      </c>
      <c r="E5" s="3" t="s">
        <v>112</v>
      </c>
      <c r="F5" s="3" t="s">
        <v>937</v>
      </c>
      <c r="G5" s="3" t="s">
        <v>945</v>
      </c>
      <c r="H5" s="3" t="s">
        <v>655</v>
      </c>
      <c r="I5" s="3" t="s">
        <v>692</v>
      </c>
      <c r="J5" s="3" t="s">
        <v>113</v>
      </c>
      <c r="K5" s="3" t="s">
        <v>633</v>
      </c>
      <c r="L5" s="3" t="s">
        <v>640</v>
      </c>
      <c r="M5" s="3" t="s">
        <v>549</v>
      </c>
      <c r="N5" s="3" t="s">
        <v>114</v>
      </c>
      <c r="O5" s="3" t="s">
        <v>115</v>
      </c>
      <c r="P5" s="3" t="s">
        <v>840</v>
      </c>
      <c r="Q5" s="3" t="s">
        <v>832</v>
      </c>
      <c r="R5" s="3" t="s">
        <v>116</v>
      </c>
      <c r="S5" s="3" t="s">
        <v>117</v>
      </c>
      <c r="T5" s="3" t="s">
        <v>210</v>
      </c>
      <c r="U5" s="3" t="s">
        <v>122</v>
      </c>
      <c r="V5" s="3" t="s">
        <v>123</v>
      </c>
      <c r="W5" s="3" t="s">
        <v>917</v>
      </c>
      <c r="X5" s="3" t="s">
        <v>923</v>
      </c>
      <c r="Y5" s="3" t="s">
        <v>542</v>
      </c>
      <c r="Z5" s="3" t="s">
        <v>951</v>
      </c>
      <c r="AA5" s="3" t="s">
        <v>476</v>
      </c>
      <c r="AB5" s="3" t="s">
        <v>477</v>
      </c>
      <c r="AC5" s="3" t="s">
        <v>649</v>
      </c>
      <c r="AD5" s="3" t="s">
        <v>478</v>
      </c>
      <c r="AE5" s="3" t="s">
        <v>479</v>
      </c>
      <c r="AF5" s="3" t="s">
        <v>883</v>
      </c>
      <c r="AG5" s="3" t="s">
        <v>894</v>
      </c>
      <c r="AH5" s="3" t="s">
        <v>819</v>
      </c>
      <c r="AI5" s="3" t="s">
        <v>861</v>
      </c>
      <c r="AJ5" s="3" t="s">
        <v>126</v>
      </c>
      <c r="AK5" s="3" t="s">
        <v>127</v>
      </c>
      <c r="AL5" s="3" t="s">
        <v>606</v>
      </c>
      <c r="AM5" s="3" t="s">
        <v>686</v>
      </c>
      <c r="AN5" s="3" t="s">
        <v>622</v>
      </c>
      <c r="AO5" s="3" t="s">
        <v>627</v>
      </c>
      <c r="AP5" s="3" t="s">
        <v>626</v>
      </c>
      <c r="AQ5" s="3" t="s">
        <v>129</v>
      </c>
      <c r="AR5" s="3" t="s">
        <v>130</v>
      </c>
      <c r="AS5" s="3" t="s">
        <v>131</v>
      </c>
      <c r="AT5" s="3" t="s">
        <v>132</v>
      </c>
      <c r="AU5" s="3" t="s">
        <v>133</v>
      </c>
      <c r="AV5" s="3" t="s">
        <v>162</v>
      </c>
      <c r="AW5" s="3" t="s">
        <v>135</v>
      </c>
      <c r="AX5" s="3" t="s">
        <v>1204</v>
      </c>
      <c r="AY5" s="3" t="s">
        <v>812</v>
      </c>
      <c r="AZ5" s="3" t="s">
        <v>848</v>
      </c>
      <c r="BA5" s="3" t="s">
        <v>1281</v>
      </c>
      <c r="BB5" s="3" t="s">
        <v>165</v>
      </c>
      <c r="BC5" s="3" t="s">
        <v>804</v>
      </c>
      <c r="BD5" s="3" t="s">
        <v>166</v>
      </c>
      <c r="BE5" s="3" t="s">
        <v>139</v>
      </c>
      <c r="BF5" s="3" t="s">
        <v>140</v>
      </c>
      <c r="BG5" s="3" t="s">
        <v>168</v>
      </c>
      <c r="BH5" s="3" t="s">
        <v>662</v>
      </c>
      <c r="BI5" s="3" t="s">
        <v>665</v>
      </c>
      <c r="BJ5" s="16" t="s">
        <v>797</v>
      </c>
      <c r="BK5" s="3" t="s">
        <v>789</v>
      </c>
      <c r="BL5" s="3" t="s">
        <v>759</v>
      </c>
      <c r="BM5" s="3" t="s">
        <v>749</v>
      </c>
      <c r="BN5" s="3" t="s">
        <v>870</v>
      </c>
      <c r="BO5" s="3" t="s">
        <v>705</v>
      </c>
      <c r="BP5" s="3" t="s">
        <v>716</v>
      </c>
      <c r="BQ5" s="3" t="s">
        <v>780</v>
      </c>
      <c r="BR5" s="3" t="s">
        <v>698</v>
      </c>
      <c r="BS5" s="3" t="s">
        <v>1153</v>
      </c>
      <c r="BT5" s="3" t="s">
        <v>169</v>
      </c>
      <c r="BU5" s="3" t="s">
        <v>735</v>
      </c>
      <c r="BV5" s="3" t="s">
        <v>616</v>
      </c>
      <c r="BW5" s="3" t="s">
        <v>143</v>
      </c>
      <c r="BX5" s="3" t="s">
        <v>1205</v>
      </c>
      <c r="BY5" s="3" t="s">
        <v>474</v>
      </c>
      <c r="BZ5" s="3" t="s">
        <v>521</v>
      </c>
      <c r="CA5" s="3" t="s">
        <v>526</v>
      </c>
      <c r="CB5" s="3" t="s">
        <v>1176</v>
      </c>
      <c r="CC5" s="3" t="s">
        <v>475</v>
      </c>
      <c r="CD5" s="3" t="s">
        <v>488</v>
      </c>
      <c r="CE5" s="3" t="s">
        <v>145</v>
      </c>
      <c r="CF5" s="3" t="s">
        <v>490</v>
      </c>
      <c r="CG5" s="3" t="s">
        <v>146</v>
      </c>
      <c r="CH5" s="3" t="s">
        <v>740</v>
      </c>
      <c r="CI5" s="3" t="s">
        <v>723</v>
      </c>
      <c r="CJ5" t="s">
        <v>147</v>
      </c>
      <c r="CK5" t="s">
        <v>556</v>
      </c>
      <c r="CL5" t="s">
        <v>148</v>
      </c>
      <c r="CM5" s="3" t="s">
        <v>503</v>
      </c>
      <c r="CN5" s="3" t="s">
        <v>565</v>
      </c>
      <c r="CO5" s="3" t="s">
        <v>930</v>
      </c>
      <c r="CP5" s="3" t="s">
        <v>595</v>
      </c>
      <c r="CQ5" s="3" t="s">
        <v>596</v>
      </c>
      <c r="CR5" s="3" t="s">
        <v>597</v>
      </c>
      <c r="CS5" s="3" t="s">
        <v>598</v>
      </c>
      <c r="CT5" s="3" t="s">
        <v>996</v>
      </c>
      <c r="CU5" s="3" t="s">
        <v>510</v>
      </c>
    </row>
    <row r="6" spans="1:99" x14ac:dyDescent="0.25">
      <c r="A6">
        <v>2</v>
      </c>
      <c r="B6" s="5" t="s">
        <v>14</v>
      </c>
      <c r="C6" s="3" t="s">
        <v>498</v>
      </c>
      <c r="D6" t="s">
        <v>111</v>
      </c>
      <c r="E6" s="3" t="s">
        <v>150</v>
      </c>
      <c r="F6" s="3" t="s">
        <v>937</v>
      </c>
      <c r="G6" s="3" t="s">
        <v>945</v>
      </c>
      <c r="H6" s="3" t="s">
        <v>655</v>
      </c>
      <c r="I6" s="3" t="s">
        <v>692</v>
      </c>
      <c r="J6" s="3" t="s">
        <v>113</v>
      </c>
      <c r="K6" s="3" t="s">
        <v>633</v>
      </c>
      <c r="L6" s="3" t="s">
        <v>640</v>
      </c>
      <c r="M6" s="3" t="s">
        <v>549</v>
      </c>
      <c r="N6" s="3" t="s">
        <v>114</v>
      </c>
      <c r="O6" s="3" t="s">
        <v>115</v>
      </c>
      <c r="P6" s="3" t="s">
        <v>840</v>
      </c>
      <c r="Q6" s="3" t="s">
        <v>832</v>
      </c>
      <c r="R6" s="3" t="s">
        <v>151</v>
      </c>
      <c r="S6" s="3" t="s">
        <v>152</v>
      </c>
      <c r="T6" s="3" t="s">
        <v>118</v>
      </c>
      <c r="U6" s="3" t="s">
        <v>153</v>
      </c>
      <c r="V6" s="3" t="s">
        <v>153</v>
      </c>
      <c r="W6" s="3" t="s">
        <v>917</v>
      </c>
      <c r="X6" s="3" t="s">
        <v>923</v>
      </c>
      <c r="Y6" s="3" t="s">
        <v>542</v>
      </c>
      <c r="Z6" s="3" t="s">
        <v>951</v>
      </c>
      <c r="AA6" s="3" t="s">
        <v>124</v>
      </c>
      <c r="AB6" s="3" t="s">
        <v>125</v>
      </c>
      <c r="AC6" s="3" t="s">
        <v>650</v>
      </c>
      <c r="AD6" s="3" t="s">
        <v>478</v>
      </c>
      <c r="AE6" s="3" t="s">
        <v>479</v>
      </c>
      <c r="AF6" s="3" t="s">
        <v>883</v>
      </c>
      <c r="AG6" s="3" t="s">
        <v>894</v>
      </c>
      <c r="AH6" s="3" t="s">
        <v>819</v>
      </c>
      <c r="AI6" s="3" t="s">
        <v>861</v>
      </c>
      <c r="AJ6" s="3" t="s">
        <v>154</v>
      </c>
      <c r="AK6" s="3" t="s">
        <v>155</v>
      </c>
      <c r="AL6" s="3" t="s">
        <v>606</v>
      </c>
      <c r="AM6" s="3" t="s">
        <v>683</v>
      </c>
      <c r="AN6" s="3" t="s">
        <v>119</v>
      </c>
      <c r="AO6" s="3" t="s">
        <v>156</v>
      </c>
      <c r="AP6" s="3" t="s">
        <v>157</v>
      </c>
      <c r="AQ6" s="3" t="s">
        <v>158</v>
      </c>
      <c r="AR6" s="3" t="s">
        <v>159</v>
      </c>
      <c r="AS6" s="3" t="s">
        <v>160</v>
      </c>
      <c r="AT6" s="3" t="s">
        <v>161</v>
      </c>
      <c r="AU6" s="3" t="s">
        <v>133</v>
      </c>
      <c r="AV6" s="3" t="s">
        <v>162</v>
      </c>
      <c r="AW6" s="3" t="s">
        <v>163</v>
      </c>
      <c r="AX6" s="3" t="s">
        <v>164</v>
      </c>
      <c r="AY6" s="3" t="s">
        <v>812</v>
      </c>
      <c r="AZ6" s="3" t="s">
        <v>848</v>
      </c>
      <c r="BA6" s="3" t="s">
        <v>1281</v>
      </c>
      <c r="BB6" s="3" t="s">
        <v>165</v>
      </c>
      <c r="BC6" s="3" t="s">
        <v>804</v>
      </c>
      <c r="BD6" s="3" t="s">
        <v>166</v>
      </c>
      <c r="BE6" s="3" t="s">
        <v>139</v>
      </c>
      <c r="BF6" s="3" t="s">
        <v>167</v>
      </c>
      <c r="BG6" s="3" t="s">
        <v>168</v>
      </c>
      <c r="BH6" s="3" t="s">
        <v>662</v>
      </c>
      <c r="BI6" s="3" t="s">
        <v>665</v>
      </c>
      <c r="BJ6" s="18" t="s">
        <v>795</v>
      </c>
      <c r="BK6" s="3" t="s">
        <v>789</v>
      </c>
      <c r="BL6" s="3" t="s">
        <v>759</v>
      </c>
      <c r="BM6" s="3" t="s">
        <v>749</v>
      </c>
      <c r="BN6" s="3" t="s">
        <v>870</v>
      </c>
      <c r="BO6" s="3" t="s">
        <v>705</v>
      </c>
      <c r="BP6" s="3" t="s">
        <v>716</v>
      </c>
      <c r="BQ6" s="3" t="s">
        <v>780</v>
      </c>
      <c r="BR6" s="3" t="s">
        <v>698</v>
      </c>
      <c r="BS6" s="3" t="s">
        <v>1153</v>
      </c>
      <c r="BT6" s="3" t="s">
        <v>169</v>
      </c>
      <c r="BU6" s="3" t="s">
        <v>735</v>
      </c>
      <c r="BV6" s="3" t="s">
        <v>616</v>
      </c>
      <c r="BW6" s="3" t="s">
        <v>170</v>
      </c>
      <c r="BX6" s="3" t="s">
        <v>1205</v>
      </c>
      <c r="BY6" s="3" t="s">
        <v>171</v>
      </c>
      <c r="BZ6" s="3" t="s">
        <v>532</v>
      </c>
      <c r="CA6" s="3" t="s">
        <v>533</v>
      </c>
      <c r="CB6" s="3" t="s">
        <v>1176</v>
      </c>
      <c r="CC6" s="3" t="s">
        <v>144</v>
      </c>
      <c r="CD6" s="3" t="s">
        <v>488</v>
      </c>
      <c r="CE6" s="3" t="s">
        <v>145</v>
      </c>
      <c r="CF6" s="3" t="s">
        <v>487</v>
      </c>
      <c r="CG6" s="3" t="s">
        <v>146</v>
      </c>
      <c r="CH6" s="3" t="s">
        <v>740</v>
      </c>
      <c r="CI6" s="3" t="s">
        <v>723</v>
      </c>
      <c r="CJ6" t="s">
        <v>172</v>
      </c>
      <c r="CK6" s="3" t="s">
        <v>556</v>
      </c>
      <c r="CL6" t="s">
        <v>148</v>
      </c>
      <c r="CM6" s="3" t="s">
        <v>503</v>
      </c>
      <c r="CN6" s="3" t="s">
        <v>565</v>
      </c>
      <c r="CO6" s="3" t="s">
        <v>930</v>
      </c>
      <c r="CP6" s="3" t="s">
        <v>595</v>
      </c>
      <c r="CQ6" s="3" t="s">
        <v>596</v>
      </c>
      <c r="CR6" s="3" t="s">
        <v>597</v>
      </c>
      <c r="CS6" s="3" t="s">
        <v>598</v>
      </c>
      <c r="CT6" s="3" t="s">
        <v>996</v>
      </c>
      <c r="CU6" s="3" t="s">
        <v>510</v>
      </c>
    </row>
    <row r="7" spans="1:99" x14ac:dyDescent="0.25">
      <c r="A7">
        <v>4</v>
      </c>
      <c r="B7" s="5" t="s">
        <v>173</v>
      </c>
      <c r="C7" s="3" t="s">
        <v>174</v>
      </c>
      <c r="D7" t="s">
        <v>175</v>
      </c>
      <c r="E7" s="3" t="s">
        <v>176</v>
      </c>
      <c r="F7" s="3" t="s">
        <v>938</v>
      </c>
      <c r="G7" s="3" t="s">
        <v>944</v>
      </c>
      <c r="H7" s="3" t="s">
        <v>655</v>
      </c>
      <c r="I7" s="3" t="s">
        <v>1299</v>
      </c>
      <c r="J7" s="3" t="s">
        <v>177</v>
      </c>
      <c r="K7" s="3" t="s">
        <v>635</v>
      </c>
      <c r="L7" s="3" t="s">
        <v>643</v>
      </c>
      <c r="M7" s="3" t="s">
        <v>1225</v>
      </c>
      <c r="N7" s="3" t="s">
        <v>178</v>
      </c>
      <c r="O7" s="3" t="s">
        <v>179</v>
      </c>
      <c r="P7" s="3" t="s">
        <v>841</v>
      </c>
      <c r="Q7" s="3" t="s">
        <v>833</v>
      </c>
      <c r="R7" s="3" t="s">
        <v>180</v>
      </c>
      <c r="S7" s="3" t="s">
        <v>181</v>
      </c>
      <c r="T7" s="3" t="s">
        <v>535</v>
      </c>
      <c r="U7" s="3" t="s">
        <v>182</v>
      </c>
      <c r="V7" s="3" t="s">
        <v>183</v>
      </c>
      <c r="W7" s="3" t="s">
        <v>1333</v>
      </c>
      <c r="X7" s="3" t="s">
        <v>924</v>
      </c>
      <c r="Y7" s="3" t="s">
        <v>542</v>
      </c>
      <c r="Z7" s="3" t="s">
        <v>952</v>
      </c>
      <c r="AA7" s="3" t="s">
        <v>184</v>
      </c>
      <c r="AB7" s="3" t="s">
        <v>185</v>
      </c>
      <c r="AC7" s="3" t="s">
        <v>651</v>
      </c>
      <c r="AD7" s="3" t="s">
        <v>481</v>
      </c>
      <c r="AE7" s="3" t="s">
        <v>480</v>
      </c>
      <c r="AF7" s="3" t="s">
        <v>884</v>
      </c>
      <c r="AG7" s="3" t="s">
        <v>895</v>
      </c>
      <c r="AH7" s="3" t="s">
        <v>822</v>
      </c>
      <c r="AI7" s="3" t="s">
        <v>862</v>
      </c>
      <c r="AJ7" s="3" t="s">
        <v>1055</v>
      </c>
      <c r="AK7" s="3" t="s">
        <v>1054</v>
      </c>
      <c r="AL7" s="3" t="s">
        <v>608</v>
      </c>
      <c r="AM7" s="3" t="s">
        <v>687</v>
      </c>
      <c r="AN7" s="3" t="s">
        <v>186</v>
      </c>
      <c r="AO7" s="3" t="s">
        <v>630</v>
      </c>
      <c r="AP7" s="3" t="s">
        <v>624</v>
      </c>
      <c r="AQ7" s="3" t="s">
        <v>187</v>
      </c>
      <c r="AR7" s="3" t="s">
        <v>188</v>
      </c>
      <c r="AS7" s="3" t="s">
        <v>189</v>
      </c>
      <c r="AT7" s="3" t="s">
        <v>190</v>
      </c>
      <c r="AU7" s="3" t="s">
        <v>191</v>
      </c>
      <c r="AV7" s="3" t="s">
        <v>473</v>
      </c>
      <c r="AW7" s="3" t="s">
        <v>192</v>
      </c>
      <c r="AX7" s="3" t="s">
        <v>193</v>
      </c>
      <c r="AY7" s="3" t="s">
        <v>814</v>
      </c>
      <c r="AZ7" s="3" t="s">
        <v>849</v>
      </c>
      <c r="BA7" s="3" t="s">
        <v>1282</v>
      </c>
      <c r="BB7" s="3" t="s">
        <v>805</v>
      </c>
      <c r="BC7" s="3" t="s">
        <v>806</v>
      </c>
      <c r="BD7" s="3" t="s">
        <v>194</v>
      </c>
      <c r="BE7" s="3" t="s">
        <v>195</v>
      </c>
      <c r="BF7" s="3" t="s">
        <v>196</v>
      </c>
      <c r="BG7" s="3" t="s">
        <v>197</v>
      </c>
      <c r="BH7" s="3" t="s">
        <v>668</v>
      </c>
      <c r="BI7" s="3" t="s">
        <v>667</v>
      </c>
      <c r="BJ7" s="18" t="s">
        <v>796</v>
      </c>
      <c r="BK7" s="3" t="s">
        <v>799</v>
      </c>
      <c r="BL7" s="3" t="s">
        <v>764</v>
      </c>
      <c r="BM7" s="3" t="s">
        <v>765</v>
      </c>
      <c r="BN7" s="3" t="s">
        <v>871</v>
      </c>
      <c r="BO7" s="3" t="s">
        <v>706</v>
      </c>
      <c r="BP7" s="3" t="s">
        <v>718</v>
      </c>
      <c r="BQ7" s="3" t="s">
        <v>782</v>
      </c>
      <c r="BR7" s="3" t="s">
        <v>700</v>
      </c>
      <c r="BS7" s="3" t="s">
        <v>1154</v>
      </c>
      <c r="BT7" s="3" t="s">
        <v>198</v>
      </c>
      <c r="BU7" s="3" t="s">
        <v>733</v>
      </c>
      <c r="BV7" s="3" t="s">
        <v>734</v>
      </c>
      <c r="BW7" s="3" t="s">
        <v>199</v>
      </c>
      <c r="BX7" s="3" t="s">
        <v>1206</v>
      </c>
      <c r="BY7" s="3" t="s">
        <v>678</v>
      </c>
      <c r="BZ7" s="3" t="s">
        <v>531</v>
      </c>
      <c r="CA7" s="3" t="s">
        <v>534</v>
      </c>
      <c r="CB7" s="3" t="s">
        <v>1180</v>
      </c>
      <c r="CC7" s="3" t="s">
        <v>200</v>
      </c>
      <c r="CD7" s="3" t="s">
        <v>774</v>
      </c>
      <c r="CE7" s="3" t="s">
        <v>773</v>
      </c>
      <c r="CF7" s="3" t="s">
        <v>772</v>
      </c>
      <c r="CG7" s="3" t="s">
        <v>201</v>
      </c>
      <c r="CH7" s="3" t="s">
        <v>743</v>
      </c>
      <c r="CI7" s="3" t="s">
        <v>724</v>
      </c>
      <c r="CJ7" t="s">
        <v>202</v>
      </c>
      <c r="CK7" s="3" t="s">
        <v>555</v>
      </c>
      <c r="CL7" t="s">
        <v>203</v>
      </c>
      <c r="CM7" s="3" t="s">
        <v>504</v>
      </c>
      <c r="CN7" s="3" t="s">
        <v>566</v>
      </c>
      <c r="CO7" s="3" t="s">
        <v>931</v>
      </c>
      <c r="CP7" s="3" t="s">
        <v>599</v>
      </c>
      <c r="CQ7" s="3" t="s">
        <v>600</v>
      </c>
      <c r="CR7" s="3" t="s">
        <v>601</v>
      </c>
      <c r="CS7" s="3" t="s">
        <v>602</v>
      </c>
      <c r="CT7" s="3" t="s">
        <v>997</v>
      </c>
      <c r="CU7" s="3" t="s">
        <v>512</v>
      </c>
    </row>
    <row r="8" spans="1:99" x14ac:dyDescent="0.25">
      <c r="A8">
        <v>8</v>
      </c>
      <c r="B8" s="5" t="s">
        <v>204</v>
      </c>
      <c r="C8" s="6" t="s">
        <v>205</v>
      </c>
      <c r="D8" s="6" t="s">
        <v>206</v>
      </c>
      <c r="E8" s="6" t="s">
        <v>207</v>
      </c>
      <c r="F8" s="6" t="s">
        <v>939</v>
      </c>
      <c r="G8" s="6" t="s">
        <v>946</v>
      </c>
      <c r="H8" s="6" t="s">
        <v>655</v>
      </c>
      <c r="I8" s="6" t="s">
        <v>692</v>
      </c>
      <c r="J8" s="6" t="s">
        <v>113</v>
      </c>
      <c r="K8" s="6" t="s">
        <v>633</v>
      </c>
      <c r="L8" s="6" t="s">
        <v>640</v>
      </c>
      <c r="M8" s="6" t="s">
        <v>546</v>
      </c>
      <c r="N8" s="6" t="s">
        <v>1006</v>
      </c>
      <c r="O8" s="6" t="s">
        <v>1007</v>
      </c>
      <c r="P8" s="6" t="s">
        <v>842</v>
      </c>
      <c r="Q8" s="6" t="s">
        <v>834</v>
      </c>
      <c r="R8" s="6" t="s">
        <v>208</v>
      </c>
      <c r="S8" s="6" t="s">
        <v>209</v>
      </c>
      <c r="T8" s="6" t="s">
        <v>210</v>
      </c>
      <c r="U8" s="6" t="s">
        <v>211</v>
      </c>
      <c r="V8" s="6" t="s">
        <v>212</v>
      </c>
      <c r="W8" s="6" t="s">
        <v>918</v>
      </c>
      <c r="X8" s="6" t="s">
        <v>925</v>
      </c>
      <c r="Y8" s="6" t="s">
        <v>542</v>
      </c>
      <c r="Z8" s="6" t="s">
        <v>953</v>
      </c>
      <c r="AA8" s="6" t="s">
        <v>213</v>
      </c>
      <c r="AB8" s="6" t="s">
        <v>214</v>
      </c>
      <c r="AC8" s="6" t="s">
        <v>215</v>
      </c>
      <c r="AD8" s="6" t="s">
        <v>216</v>
      </c>
      <c r="AE8" s="6" t="s">
        <v>217</v>
      </c>
      <c r="AF8" s="6" t="s">
        <v>885</v>
      </c>
      <c r="AG8" s="6" t="s">
        <v>896</v>
      </c>
      <c r="AH8" s="6" t="s">
        <v>819</v>
      </c>
      <c r="AI8" s="6" t="s">
        <v>858</v>
      </c>
      <c r="AJ8" s="6" t="s">
        <v>218</v>
      </c>
      <c r="AK8" s="6" t="s">
        <v>219</v>
      </c>
      <c r="AL8" s="6" t="s">
        <v>606</v>
      </c>
      <c r="AM8" s="6" t="s">
        <v>683</v>
      </c>
      <c r="AN8" s="6" t="s">
        <v>220</v>
      </c>
      <c r="AO8" s="6" t="s">
        <v>221</v>
      </c>
      <c r="AP8" s="6" t="s">
        <v>157</v>
      </c>
      <c r="AQ8" s="6" t="s">
        <v>222</v>
      </c>
      <c r="AR8" s="6" t="s">
        <v>223</v>
      </c>
      <c r="AS8" s="6" t="s">
        <v>224</v>
      </c>
      <c r="AT8" s="6" t="s">
        <v>225</v>
      </c>
      <c r="AU8" s="6" t="s">
        <v>226</v>
      </c>
      <c r="AV8" s="6" t="s">
        <v>162</v>
      </c>
      <c r="AW8" s="6" t="s">
        <v>228</v>
      </c>
      <c r="AX8" s="6" t="s">
        <v>136</v>
      </c>
      <c r="AY8" s="6" t="s">
        <v>812</v>
      </c>
      <c r="AZ8" s="6" t="s">
        <v>850</v>
      </c>
      <c r="BA8" s="6" t="s">
        <v>1283</v>
      </c>
      <c r="BB8" s="6" t="s">
        <v>137</v>
      </c>
      <c r="BC8" s="6" t="s">
        <v>802</v>
      </c>
      <c r="BD8" s="6" t="s">
        <v>229</v>
      </c>
      <c r="BE8" s="6" t="s">
        <v>230</v>
      </c>
      <c r="BF8" s="6" t="s">
        <v>231</v>
      </c>
      <c r="BG8" s="6" t="s">
        <v>232</v>
      </c>
      <c r="BH8" s="6" t="s">
        <v>660</v>
      </c>
      <c r="BI8" s="6" t="s">
        <v>669</v>
      </c>
      <c r="BJ8" s="6" t="s">
        <v>674</v>
      </c>
      <c r="BK8" s="6" t="s">
        <v>787</v>
      </c>
      <c r="BL8" s="6" t="s">
        <v>752</v>
      </c>
      <c r="BM8" s="6" t="s">
        <v>749</v>
      </c>
      <c r="BN8" s="6" t="s">
        <v>872</v>
      </c>
      <c r="BO8" s="6" t="s">
        <v>703</v>
      </c>
      <c r="BP8" s="6" t="s">
        <v>713</v>
      </c>
      <c r="BQ8" s="6" t="s">
        <v>777</v>
      </c>
      <c r="BR8" s="6" t="s">
        <v>696</v>
      </c>
      <c r="BS8" s="6" t="s">
        <v>1155</v>
      </c>
      <c r="BT8" s="6" t="s">
        <v>233</v>
      </c>
      <c r="BU8" s="6" t="s">
        <v>730</v>
      </c>
      <c r="BV8" s="6" t="s">
        <v>614</v>
      </c>
      <c r="BW8" s="6" t="s">
        <v>234</v>
      </c>
      <c r="BX8" s="6" t="s">
        <v>908</v>
      </c>
      <c r="BY8" s="6" t="s">
        <v>235</v>
      </c>
      <c r="BZ8" s="6" t="s">
        <v>520</v>
      </c>
      <c r="CA8" s="6" t="s">
        <v>526</v>
      </c>
      <c r="CB8" s="6" t="s">
        <v>1181</v>
      </c>
      <c r="CC8" s="6" t="s">
        <v>236</v>
      </c>
      <c r="CD8" s="6" t="s">
        <v>489</v>
      </c>
      <c r="CE8" s="6" t="s">
        <v>237</v>
      </c>
      <c r="CF8" s="6" t="s">
        <v>238</v>
      </c>
      <c r="CG8" s="6" t="s">
        <v>239</v>
      </c>
      <c r="CH8" s="6" t="s">
        <v>740</v>
      </c>
      <c r="CI8" s="6" t="s">
        <v>721</v>
      </c>
      <c r="CJ8" s="6" t="s">
        <v>147</v>
      </c>
      <c r="CK8" s="6" t="s">
        <v>553</v>
      </c>
      <c r="CL8" s="6" t="s">
        <v>240</v>
      </c>
      <c r="CM8" s="6" t="s">
        <v>503</v>
      </c>
      <c r="CN8" s="6" t="s">
        <v>563</v>
      </c>
      <c r="CO8" s="6" t="s">
        <v>932</v>
      </c>
      <c r="CP8" s="6" t="s">
        <v>571</v>
      </c>
      <c r="CQ8" s="6" t="s">
        <v>576</v>
      </c>
      <c r="CR8" s="6" t="s">
        <v>582</v>
      </c>
      <c r="CS8" s="6" t="s">
        <v>588</v>
      </c>
      <c r="CT8" s="6" t="s">
        <v>998</v>
      </c>
      <c r="CU8" s="6" t="s">
        <v>511</v>
      </c>
    </row>
    <row r="9" spans="1:99" x14ac:dyDescent="0.25">
      <c r="A9">
        <v>9</v>
      </c>
      <c r="B9" s="5" t="s">
        <v>241</v>
      </c>
      <c r="C9" s="3" t="s">
        <v>242</v>
      </c>
      <c r="D9" t="s">
        <v>243</v>
      </c>
      <c r="E9" s="3" t="s">
        <v>244</v>
      </c>
      <c r="F9" s="3" t="s">
        <v>940</v>
      </c>
      <c r="G9" s="3" t="s">
        <v>947</v>
      </c>
      <c r="H9" s="3" t="s">
        <v>654</v>
      </c>
      <c r="I9" s="3" t="s">
        <v>693</v>
      </c>
      <c r="J9" s="3" t="s">
        <v>245</v>
      </c>
      <c r="K9" s="3" t="s">
        <v>634</v>
      </c>
      <c r="L9" s="3" t="s">
        <v>639</v>
      </c>
      <c r="M9" s="3" t="s">
        <v>548</v>
      </c>
      <c r="N9" t="s">
        <v>246</v>
      </c>
      <c r="O9" t="s">
        <v>247</v>
      </c>
      <c r="P9" s="3" t="s">
        <v>843</v>
      </c>
      <c r="Q9" s="3" t="s">
        <v>835</v>
      </c>
      <c r="R9" t="s">
        <v>248</v>
      </c>
      <c r="S9" s="3" t="s">
        <v>249</v>
      </c>
      <c r="T9" t="s">
        <v>250</v>
      </c>
      <c r="U9" t="s">
        <v>251</v>
      </c>
      <c r="V9" t="s">
        <v>252</v>
      </c>
      <c r="W9" s="3" t="s">
        <v>919</v>
      </c>
      <c r="X9" s="3" t="s">
        <v>926</v>
      </c>
      <c r="Y9" t="s">
        <v>541</v>
      </c>
      <c r="Z9" s="3" t="s">
        <v>954</v>
      </c>
      <c r="AA9" t="s">
        <v>253</v>
      </c>
      <c r="AB9" t="s">
        <v>254</v>
      </c>
      <c r="AC9" t="s">
        <v>255</v>
      </c>
      <c r="AD9" t="s">
        <v>256</v>
      </c>
      <c r="AE9" t="s">
        <v>257</v>
      </c>
      <c r="AF9" s="3" t="s">
        <v>886</v>
      </c>
      <c r="AG9" s="3" t="s">
        <v>897</v>
      </c>
      <c r="AH9" t="s">
        <v>820</v>
      </c>
      <c r="AI9" s="3" t="s">
        <v>859</v>
      </c>
      <c r="AJ9" t="s">
        <v>258</v>
      </c>
      <c r="AK9" t="s">
        <v>259</v>
      </c>
      <c r="AL9" t="s">
        <v>605</v>
      </c>
      <c r="AM9" t="s">
        <v>684</v>
      </c>
      <c r="AN9" t="s">
        <v>260</v>
      </c>
      <c r="AO9" t="s">
        <v>261</v>
      </c>
      <c r="AP9" t="s">
        <v>585</v>
      </c>
      <c r="AQ9" t="s">
        <v>262</v>
      </c>
      <c r="AR9" t="s">
        <v>263</v>
      </c>
      <c r="AS9" t="s">
        <v>264</v>
      </c>
      <c r="AT9" t="s">
        <v>265</v>
      </c>
      <c r="AU9" t="s">
        <v>266</v>
      </c>
      <c r="AV9" t="s">
        <v>267</v>
      </c>
      <c r="AW9" t="s">
        <v>268</v>
      </c>
      <c r="AX9" t="s">
        <v>269</v>
      </c>
      <c r="AY9" t="s">
        <v>813</v>
      </c>
      <c r="AZ9" s="3" t="s">
        <v>851</v>
      </c>
      <c r="BA9" s="3" t="s">
        <v>1285</v>
      </c>
      <c r="BB9" t="s">
        <v>270</v>
      </c>
      <c r="BC9" t="s">
        <v>803</v>
      </c>
      <c r="BD9" t="s">
        <v>271</v>
      </c>
      <c r="BE9" t="s">
        <v>272</v>
      </c>
      <c r="BF9" t="s">
        <v>273</v>
      </c>
      <c r="BG9" t="s">
        <v>274</v>
      </c>
      <c r="BH9" t="s">
        <v>661</v>
      </c>
      <c r="BI9" s="3" t="s">
        <v>670</v>
      </c>
      <c r="BJ9" s="3" t="s">
        <v>675</v>
      </c>
      <c r="BK9" s="3" t="s">
        <v>786</v>
      </c>
      <c r="BL9" s="3" t="s">
        <v>753</v>
      </c>
      <c r="BM9" s="3" t="s">
        <v>750</v>
      </c>
      <c r="BN9" s="3" t="s">
        <v>873</v>
      </c>
      <c r="BO9" s="3" t="s">
        <v>704</v>
      </c>
      <c r="BP9" s="3" t="s">
        <v>714</v>
      </c>
      <c r="BQ9" s="3" t="s">
        <v>778</v>
      </c>
      <c r="BR9" s="3" t="s">
        <v>697</v>
      </c>
      <c r="BS9" s="3" t="s">
        <v>1156</v>
      </c>
      <c r="BT9" t="s">
        <v>275</v>
      </c>
      <c r="BU9" t="s">
        <v>731</v>
      </c>
      <c r="BV9" t="s">
        <v>615</v>
      </c>
      <c r="BW9" t="s">
        <v>276</v>
      </c>
      <c r="BX9" s="3" t="s">
        <v>909</v>
      </c>
      <c r="BY9" t="s">
        <v>277</v>
      </c>
      <c r="BZ9" t="s">
        <v>519</v>
      </c>
      <c r="CA9" s="3" t="s">
        <v>527</v>
      </c>
      <c r="CB9" s="3" t="s">
        <v>1182</v>
      </c>
      <c r="CC9" t="s">
        <v>278</v>
      </c>
      <c r="CD9" t="s">
        <v>279</v>
      </c>
      <c r="CE9" t="s">
        <v>280</v>
      </c>
      <c r="CF9" t="s">
        <v>281</v>
      </c>
      <c r="CG9" t="s">
        <v>282</v>
      </c>
      <c r="CH9" t="s">
        <v>741</v>
      </c>
      <c r="CI9" t="s">
        <v>722</v>
      </c>
      <c r="CJ9" t="s">
        <v>283</v>
      </c>
      <c r="CK9" t="s">
        <v>552</v>
      </c>
      <c r="CL9" t="s">
        <v>284</v>
      </c>
      <c r="CM9" s="3" t="s">
        <v>505</v>
      </c>
      <c r="CN9" s="3" t="s">
        <v>564</v>
      </c>
      <c r="CO9" s="3" t="s">
        <v>933</v>
      </c>
      <c r="CP9" s="3" t="s">
        <v>572</v>
      </c>
      <c r="CQ9" s="3" t="s">
        <v>578</v>
      </c>
      <c r="CR9" s="3" t="s">
        <v>584</v>
      </c>
      <c r="CS9" s="3" t="s">
        <v>589</v>
      </c>
      <c r="CT9" s="3" t="s">
        <v>1002</v>
      </c>
      <c r="CU9" s="3" t="s">
        <v>514</v>
      </c>
    </row>
    <row r="10" spans="1:99" x14ac:dyDescent="0.25">
      <c r="A10">
        <v>11</v>
      </c>
      <c r="B10" s="5" t="s">
        <v>826</v>
      </c>
      <c r="C10" s="3" t="s">
        <v>958</v>
      </c>
      <c r="D10" t="s">
        <v>959</v>
      </c>
      <c r="E10" s="3" t="s">
        <v>865</v>
      </c>
      <c r="F10" s="3" t="s">
        <v>937</v>
      </c>
      <c r="G10" s="3" t="s">
        <v>945</v>
      </c>
      <c r="H10" s="3" t="s">
        <v>963</v>
      </c>
      <c r="I10" s="3" t="s">
        <v>876</v>
      </c>
      <c r="J10" s="3" t="s">
        <v>827</v>
      </c>
      <c r="K10" s="3" t="s">
        <v>829</v>
      </c>
      <c r="L10" s="3" t="s">
        <v>964</v>
      </c>
      <c r="M10" s="3" t="s">
        <v>828</v>
      </c>
      <c r="N10" s="3" t="s">
        <v>965</v>
      </c>
      <c r="O10" s="3" t="s">
        <v>966</v>
      </c>
      <c r="P10" s="3" t="s">
        <v>840</v>
      </c>
      <c r="Q10" s="3" t="s">
        <v>836</v>
      </c>
      <c r="R10" s="3" t="s">
        <v>967</v>
      </c>
      <c r="S10" s="3" t="s">
        <v>968</v>
      </c>
      <c r="T10" t="s">
        <v>472</v>
      </c>
      <c r="U10" t="s">
        <v>211</v>
      </c>
      <c r="V10" t="s">
        <v>183</v>
      </c>
      <c r="W10" s="3" t="s">
        <v>917</v>
      </c>
      <c r="X10" s="3" t="s">
        <v>923</v>
      </c>
      <c r="Y10" s="3" t="s">
        <v>969</v>
      </c>
      <c r="Z10" s="3" t="s">
        <v>951</v>
      </c>
      <c r="AA10" s="3" t="s">
        <v>970</v>
      </c>
      <c r="AB10" s="3" t="s">
        <v>971</v>
      </c>
      <c r="AC10" s="3" t="s">
        <v>880</v>
      </c>
      <c r="AD10" t="s">
        <v>889</v>
      </c>
      <c r="AE10" t="s">
        <v>890</v>
      </c>
      <c r="AF10" s="3" t="s">
        <v>883</v>
      </c>
      <c r="AG10" s="3" t="s">
        <v>894</v>
      </c>
      <c r="AH10" t="s">
        <v>888</v>
      </c>
      <c r="AI10" t="s">
        <v>857</v>
      </c>
      <c r="AJ10" t="s">
        <v>900</v>
      </c>
      <c r="AK10" t="s">
        <v>972</v>
      </c>
      <c r="AL10" t="s">
        <v>973</v>
      </c>
      <c r="AM10" t="s">
        <v>683</v>
      </c>
      <c r="AN10" t="s">
        <v>974</v>
      </c>
      <c r="AO10" t="s">
        <v>911</v>
      </c>
      <c r="AP10" t="s">
        <v>975</v>
      </c>
      <c r="AQ10" t="s">
        <v>976</v>
      </c>
      <c r="AR10" t="s">
        <v>130</v>
      </c>
      <c r="AS10" t="s">
        <v>131</v>
      </c>
      <c r="AT10" t="s">
        <v>877</v>
      </c>
      <c r="AU10" t="s">
        <v>133</v>
      </c>
      <c r="AV10" t="s">
        <v>977</v>
      </c>
      <c r="AW10" t="s">
        <v>978</v>
      </c>
      <c r="AX10" t="s">
        <v>136</v>
      </c>
      <c r="AY10" t="s">
        <v>979</v>
      </c>
      <c r="AZ10" s="3" t="s">
        <v>852</v>
      </c>
      <c r="BA10" s="3" t="s">
        <v>1286</v>
      </c>
      <c r="BB10" t="s">
        <v>137</v>
      </c>
      <c r="BC10" t="s">
        <v>804</v>
      </c>
      <c r="BD10" t="s">
        <v>166</v>
      </c>
      <c r="BE10" t="s">
        <v>139</v>
      </c>
      <c r="BF10" t="s">
        <v>980</v>
      </c>
      <c r="BG10" t="s">
        <v>981</v>
      </c>
      <c r="BH10" t="s">
        <v>662</v>
      </c>
      <c r="BI10" s="3" t="s">
        <v>982</v>
      </c>
      <c r="BJ10" s="3" t="s">
        <v>903</v>
      </c>
      <c r="BK10" s="3" t="s">
        <v>904</v>
      </c>
      <c r="BL10" s="3" t="s">
        <v>866</v>
      </c>
      <c r="BM10" s="3" t="s">
        <v>867</v>
      </c>
      <c r="BN10" s="3" t="s">
        <v>874</v>
      </c>
      <c r="BO10" s="3" t="s">
        <v>705</v>
      </c>
      <c r="BP10" s="3" t="s">
        <v>983</v>
      </c>
      <c r="BQ10" s="3" t="s">
        <v>901</v>
      </c>
      <c r="BR10" s="3" t="s">
        <v>698</v>
      </c>
      <c r="BS10" s="3" t="s">
        <v>1157</v>
      </c>
      <c r="BT10" s="3" t="s">
        <v>984</v>
      </c>
      <c r="BU10" t="s">
        <v>902</v>
      </c>
      <c r="BV10" t="s">
        <v>616</v>
      </c>
      <c r="BW10" t="s">
        <v>143</v>
      </c>
      <c r="BX10" s="3" t="s">
        <v>907</v>
      </c>
      <c r="BY10" s="3" t="s">
        <v>914</v>
      </c>
      <c r="BZ10" t="s">
        <v>863</v>
      </c>
      <c r="CA10" s="3" t="s">
        <v>985</v>
      </c>
      <c r="CB10" s="3" t="s">
        <v>1183</v>
      </c>
      <c r="CC10" s="3" t="s">
        <v>475</v>
      </c>
      <c r="CD10" s="3" t="s">
        <v>912</v>
      </c>
      <c r="CE10" s="3" t="s">
        <v>913</v>
      </c>
      <c r="CF10" s="3" t="s">
        <v>986</v>
      </c>
      <c r="CG10" t="s">
        <v>146</v>
      </c>
      <c r="CH10" t="s">
        <v>987</v>
      </c>
      <c r="CI10" t="s">
        <v>988</v>
      </c>
      <c r="CJ10" t="s">
        <v>147</v>
      </c>
      <c r="CK10" t="s">
        <v>957</v>
      </c>
      <c r="CL10" t="s">
        <v>989</v>
      </c>
      <c r="CM10" s="3" t="s">
        <v>864</v>
      </c>
      <c r="CN10" s="3" t="s">
        <v>990</v>
      </c>
      <c r="CO10" s="3" t="s">
        <v>930</v>
      </c>
      <c r="CP10" s="3" t="s">
        <v>991</v>
      </c>
      <c r="CQ10" s="3" t="s">
        <v>992</v>
      </c>
      <c r="CR10" s="3" t="s">
        <v>993</v>
      </c>
      <c r="CS10" s="3" t="s">
        <v>994</v>
      </c>
      <c r="CT10" s="3" t="s">
        <v>999</v>
      </c>
      <c r="CU10" s="3" t="s">
        <v>995</v>
      </c>
    </row>
    <row r="11" spans="1:99" x14ac:dyDescent="0.25">
      <c r="A11">
        <v>10</v>
      </c>
      <c r="B11" s="5" t="s">
        <v>610</v>
      </c>
      <c r="C11" s="3" t="s">
        <v>1363</v>
      </c>
      <c r="D11" t="s">
        <v>1340</v>
      </c>
      <c r="E11" s="3" t="s">
        <v>611</v>
      </c>
      <c r="F11" s="3" t="s">
        <v>1364</v>
      </c>
      <c r="G11" s="3" t="s">
        <v>1365</v>
      </c>
      <c r="H11" s="3" t="s">
        <v>1368</v>
      </c>
      <c r="I11" s="3" t="s">
        <v>1371</v>
      </c>
      <c r="J11" s="3" t="s">
        <v>1372</v>
      </c>
      <c r="K11" s="3" t="s">
        <v>646</v>
      </c>
      <c r="L11" s="3" t="s">
        <v>645</v>
      </c>
      <c r="M11" s="3" t="s">
        <v>1373</v>
      </c>
      <c r="N11" s="3" t="s">
        <v>647</v>
      </c>
      <c r="O11" s="3" t="s">
        <v>1343</v>
      </c>
      <c r="P11" s="3" t="s">
        <v>1344</v>
      </c>
      <c r="Q11" s="3" t="s">
        <v>1374</v>
      </c>
      <c r="R11" s="3" t="s">
        <v>1410</v>
      </c>
      <c r="S11" s="3" t="s">
        <v>1375</v>
      </c>
      <c r="T11" s="3" t="s">
        <v>1376</v>
      </c>
      <c r="U11" t="s">
        <v>1366</v>
      </c>
      <c r="V11" t="s">
        <v>1369</v>
      </c>
      <c r="W11" s="3" t="s">
        <v>1370</v>
      </c>
      <c r="X11" s="3" t="s">
        <v>1377</v>
      </c>
      <c r="Y11" s="3" t="s">
        <v>1367</v>
      </c>
      <c r="Z11" s="3" t="s">
        <v>1378</v>
      </c>
      <c r="AA11" s="3" t="s">
        <v>1379</v>
      </c>
      <c r="AB11" s="3" t="s">
        <v>1380</v>
      </c>
      <c r="AC11" s="3" t="s">
        <v>1381</v>
      </c>
      <c r="AD11" t="s">
        <v>1348</v>
      </c>
      <c r="AE11" t="s">
        <v>1349</v>
      </c>
      <c r="AF11" s="3" t="s">
        <v>1350</v>
      </c>
      <c r="AG11" s="3" t="s">
        <v>1356</v>
      </c>
      <c r="AH11" t="s">
        <v>1351</v>
      </c>
      <c r="AI11" t="s">
        <v>1382</v>
      </c>
      <c r="AJ11" t="s">
        <v>1383</v>
      </c>
      <c r="AK11" s="3" t="s">
        <v>751</v>
      </c>
      <c r="AL11" s="3" t="s">
        <v>1394</v>
      </c>
      <c r="AM11" s="3" t="s">
        <v>688</v>
      </c>
      <c r="AN11" s="3" t="s">
        <v>689</v>
      </c>
      <c r="AO11" s="3" t="s">
        <v>1384</v>
      </c>
      <c r="AP11" s="3" t="s">
        <v>1385</v>
      </c>
      <c r="AQ11" s="3" t="s">
        <v>1386</v>
      </c>
      <c r="AR11" t="s">
        <v>1387</v>
      </c>
      <c r="AS11" t="s">
        <v>1388</v>
      </c>
      <c r="AT11" t="s">
        <v>1389</v>
      </c>
      <c r="AU11" t="s">
        <v>1390</v>
      </c>
      <c r="AV11" t="s">
        <v>1392</v>
      </c>
      <c r="AW11" t="s">
        <v>1393</v>
      </c>
      <c r="AX11" t="s">
        <v>1391</v>
      </c>
      <c r="AY11" t="s">
        <v>1352</v>
      </c>
      <c r="AZ11" s="3" t="s">
        <v>1395</v>
      </c>
      <c r="BA11" s="3" t="s">
        <v>1395</v>
      </c>
      <c r="BB11" t="s">
        <v>1396</v>
      </c>
      <c r="BC11" t="s">
        <v>1372</v>
      </c>
      <c r="BD11" t="s">
        <v>1372</v>
      </c>
      <c r="BE11" t="s">
        <v>1372</v>
      </c>
      <c r="BF11" s="87" t="s">
        <v>1398</v>
      </c>
      <c r="BG11" t="s">
        <v>1397</v>
      </c>
      <c r="BH11" t="s">
        <v>1397</v>
      </c>
      <c r="BI11" s="3" t="s">
        <v>1399</v>
      </c>
      <c r="BJ11" s="3" t="s">
        <v>1400</v>
      </c>
      <c r="BK11" s="3" t="s">
        <v>1401</v>
      </c>
      <c r="BL11" s="3" t="s">
        <v>1372</v>
      </c>
      <c r="BM11" s="3" t="s">
        <v>1372</v>
      </c>
      <c r="BN11" s="3" t="s">
        <v>1402</v>
      </c>
      <c r="BO11" s="3" t="s">
        <v>1372</v>
      </c>
      <c r="BP11" s="3" t="s">
        <v>1402</v>
      </c>
      <c r="BQ11" s="3" t="s">
        <v>1403</v>
      </c>
      <c r="BR11" s="3" t="s">
        <v>1404</v>
      </c>
      <c r="BS11" s="3" t="s">
        <v>1372</v>
      </c>
      <c r="BT11" s="3" t="s">
        <v>1405</v>
      </c>
      <c r="BU11" s="3" t="s">
        <v>1405</v>
      </c>
      <c r="BV11" t="s">
        <v>1397</v>
      </c>
      <c r="BW11" t="s">
        <v>1406</v>
      </c>
      <c r="BX11" s="3" t="s">
        <v>1407</v>
      </c>
      <c r="BY11" s="3" t="s">
        <v>1408</v>
      </c>
      <c r="BZ11" t="s">
        <v>1353</v>
      </c>
      <c r="CA11" s="3" t="s">
        <v>1372</v>
      </c>
      <c r="CB11" s="3" t="s">
        <v>1357</v>
      </c>
      <c r="CC11" s="3" t="s">
        <v>1372</v>
      </c>
      <c r="CD11" s="3" t="s">
        <v>1372</v>
      </c>
      <c r="CE11" s="3" t="s">
        <v>1372</v>
      </c>
      <c r="CF11" s="3" t="s">
        <v>1372</v>
      </c>
      <c r="CG11" s="3" t="s">
        <v>1372</v>
      </c>
      <c r="CH11" s="3" t="s">
        <v>1372</v>
      </c>
      <c r="CI11" s="3" t="s">
        <v>1372</v>
      </c>
      <c r="CJ11" t="s">
        <v>1409</v>
      </c>
      <c r="CK11" t="s">
        <v>1372</v>
      </c>
      <c r="CL11" t="s">
        <v>1372</v>
      </c>
      <c r="CM11" s="3" t="s">
        <v>1413</v>
      </c>
      <c r="CN11" s="3" t="s">
        <v>1329</v>
      </c>
      <c r="CO11" s="3" t="s">
        <v>1329</v>
      </c>
      <c r="CP11" s="3" t="s">
        <v>1330</v>
      </c>
      <c r="CQ11" s="3" t="s">
        <v>1330</v>
      </c>
      <c r="CR11" s="3" t="s">
        <v>1330</v>
      </c>
      <c r="CS11" s="3" t="s">
        <v>1362</v>
      </c>
      <c r="CT11" s="3" t="s">
        <v>1362</v>
      </c>
      <c r="CU11" s="3" t="s">
        <v>1414</v>
      </c>
    </row>
    <row r="12" spans="1:99" x14ac:dyDescent="0.25">
      <c r="A12">
        <v>6</v>
      </c>
      <c r="B12" s="5" t="s">
        <v>285</v>
      </c>
      <c r="C12" t="s">
        <v>286</v>
      </c>
      <c r="D12" t="s">
        <v>287</v>
      </c>
      <c r="E12" s="3" t="s">
        <v>288</v>
      </c>
      <c r="F12" s="3" t="s">
        <v>941</v>
      </c>
      <c r="G12" s="3" t="s">
        <v>948</v>
      </c>
      <c r="H12" s="3" t="s">
        <v>657</v>
      </c>
      <c r="I12" s="3" t="s">
        <v>694</v>
      </c>
      <c r="J12" s="3" t="s">
        <v>289</v>
      </c>
      <c r="K12" s="3" t="s">
        <v>636</v>
      </c>
      <c r="L12" s="3" t="s">
        <v>642</v>
      </c>
      <c r="M12" s="3" t="s">
        <v>547</v>
      </c>
      <c r="N12" t="s">
        <v>290</v>
      </c>
      <c r="O12" t="s">
        <v>291</v>
      </c>
      <c r="P12" t="s">
        <v>845</v>
      </c>
      <c r="Q12" t="s">
        <v>837</v>
      </c>
      <c r="R12" t="s">
        <v>292</v>
      </c>
      <c r="S12" s="3" t="s">
        <v>293</v>
      </c>
      <c r="T12" t="s">
        <v>537</v>
      </c>
      <c r="U12" t="s">
        <v>294</v>
      </c>
      <c r="V12" t="s">
        <v>295</v>
      </c>
      <c r="W12" t="s">
        <v>920</v>
      </c>
      <c r="X12" t="s">
        <v>927</v>
      </c>
      <c r="Y12" s="3" t="s">
        <v>543</v>
      </c>
      <c r="Z12" s="3" t="s">
        <v>955</v>
      </c>
      <c r="AA12" t="s">
        <v>296</v>
      </c>
      <c r="AB12" t="s">
        <v>297</v>
      </c>
      <c r="AC12" t="s">
        <v>484</v>
      </c>
      <c r="AD12" t="s">
        <v>483</v>
      </c>
      <c r="AE12" t="s">
        <v>482</v>
      </c>
      <c r="AF12" t="s">
        <v>891</v>
      </c>
      <c r="AG12" t="s">
        <v>899</v>
      </c>
      <c r="AH12" t="s">
        <v>824</v>
      </c>
      <c r="AI12" t="s">
        <v>860</v>
      </c>
      <c r="AJ12" t="s">
        <v>126</v>
      </c>
      <c r="AK12" t="s">
        <v>746</v>
      </c>
      <c r="AL12" s="3" t="s">
        <v>609</v>
      </c>
      <c r="AM12" s="3" t="s">
        <v>685</v>
      </c>
      <c r="AN12" t="s">
        <v>1003</v>
      </c>
      <c r="AO12" t="s">
        <v>1004</v>
      </c>
      <c r="AP12" t="s">
        <v>1005</v>
      </c>
      <c r="AQ12" t="s">
        <v>298</v>
      </c>
      <c r="AR12" t="s">
        <v>299</v>
      </c>
      <c r="AS12" t="s">
        <v>300</v>
      </c>
      <c r="AT12" t="s">
        <v>301</v>
      </c>
      <c r="AU12" t="s">
        <v>302</v>
      </c>
      <c r="AV12" t="s">
        <v>303</v>
      </c>
      <c r="AW12" t="s">
        <v>304</v>
      </c>
      <c r="AX12" s="3" t="s">
        <v>305</v>
      </c>
      <c r="AY12" s="3" t="s">
        <v>816</v>
      </c>
      <c r="AZ12" s="3" t="s">
        <v>853</v>
      </c>
      <c r="BA12" s="3" t="s">
        <v>1284</v>
      </c>
      <c r="BB12" t="s">
        <v>306</v>
      </c>
      <c r="BC12" t="s">
        <v>807</v>
      </c>
      <c r="BD12" t="s">
        <v>307</v>
      </c>
      <c r="BE12" t="s">
        <v>308</v>
      </c>
      <c r="BF12" t="s">
        <v>309</v>
      </c>
      <c r="BG12" t="s">
        <v>310</v>
      </c>
      <c r="BH12" t="s">
        <v>666</v>
      </c>
      <c r="BI12" t="s">
        <v>671</v>
      </c>
      <c r="BJ12" t="s">
        <v>794</v>
      </c>
      <c r="BK12" t="s">
        <v>676</v>
      </c>
      <c r="BL12" t="s">
        <v>760</v>
      </c>
      <c r="BM12" t="s">
        <v>763</v>
      </c>
      <c r="BN12" t="s">
        <v>875</v>
      </c>
      <c r="BO12" t="s">
        <v>707</v>
      </c>
      <c r="BP12" t="s">
        <v>715</v>
      </c>
      <c r="BQ12" t="s">
        <v>779</v>
      </c>
      <c r="BR12" t="s">
        <v>1160</v>
      </c>
      <c r="BS12" t="s">
        <v>1159</v>
      </c>
      <c r="BT12" s="3" t="s">
        <v>1148</v>
      </c>
      <c r="BU12" s="3" t="s">
        <v>732</v>
      </c>
      <c r="BV12" s="3" t="s">
        <v>617</v>
      </c>
      <c r="BW12" t="s">
        <v>311</v>
      </c>
      <c r="BX12" t="s">
        <v>910</v>
      </c>
      <c r="BY12" t="s">
        <v>312</v>
      </c>
      <c r="BZ12" s="3" t="s">
        <v>522</v>
      </c>
      <c r="CA12" s="3" t="s">
        <v>528</v>
      </c>
      <c r="CB12" s="3" t="s">
        <v>1184</v>
      </c>
      <c r="CC12" s="3" t="s">
        <v>496</v>
      </c>
      <c r="CD12" s="3" t="s">
        <v>497</v>
      </c>
      <c r="CE12" s="3" t="s">
        <v>494</v>
      </c>
      <c r="CF12" s="3" t="s">
        <v>495</v>
      </c>
      <c r="CG12" s="3" t="s">
        <v>1361</v>
      </c>
      <c r="CH12" s="3" t="s">
        <v>1360</v>
      </c>
      <c r="CI12" s="3" t="s">
        <v>726</v>
      </c>
      <c r="CJ12" t="s">
        <v>313</v>
      </c>
      <c r="CK12" s="3" t="s">
        <v>554</v>
      </c>
      <c r="CL12" t="s">
        <v>314</v>
      </c>
      <c r="CM12" s="3" t="s">
        <v>506</v>
      </c>
      <c r="CN12" s="3" t="s">
        <v>567</v>
      </c>
      <c r="CO12" s="3" t="s">
        <v>934</v>
      </c>
      <c r="CP12" s="3" t="s">
        <v>573</v>
      </c>
      <c r="CQ12" s="3" t="s">
        <v>577</v>
      </c>
      <c r="CR12" s="3" t="s">
        <v>583</v>
      </c>
      <c r="CS12" s="3" t="s">
        <v>590</v>
      </c>
      <c r="CT12" s="3" t="s">
        <v>1000</v>
      </c>
      <c r="CU12" s="3" t="s">
        <v>513</v>
      </c>
    </row>
    <row r="13" spans="1:99" x14ac:dyDescent="0.25">
      <c r="A13">
        <v>7</v>
      </c>
      <c r="B13" s="5" t="s">
        <v>315</v>
      </c>
      <c r="C13" t="s">
        <v>316</v>
      </c>
      <c r="D13" t="s">
        <v>317</v>
      </c>
      <c r="E13" s="3" t="s">
        <v>121</v>
      </c>
      <c r="F13" s="3" t="s">
        <v>937</v>
      </c>
      <c r="G13" s="3" t="s">
        <v>944</v>
      </c>
      <c r="H13" s="3" t="s">
        <v>655</v>
      </c>
      <c r="I13" s="3" t="s">
        <v>1222</v>
      </c>
      <c r="J13" s="3" t="s">
        <v>113</v>
      </c>
      <c r="K13" s="3" t="s">
        <v>633</v>
      </c>
      <c r="L13" s="3" t="s">
        <v>641</v>
      </c>
      <c r="M13" s="3" t="s">
        <v>1226</v>
      </c>
      <c r="N13" t="s">
        <v>114</v>
      </c>
      <c r="O13" t="s">
        <v>318</v>
      </c>
      <c r="P13" t="s">
        <v>844</v>
      </c>
      <c r="Q13" t="s">
        <v>832</v>
      </c>
      <c r="R13" t="s">
        <v>319</v>
      </c>
      <c r="S13" s="3" t="s">
        <v>320</v>
      </c>
      <c r="T13" t="s">
        <v>538</v>
      </c>
      <c r="U13" t="s">
        <v>122</v>
      </c>
      <c r="V13" t="s">
        <v>123</v>
      </c>
      <c r="W13" t="s">
        <v>917</v>
      </c>
      <c r="X13" t="s">
        <v>923</v>
      </c>
      <c r="Y13" t="s">
        <v>542</v>
      </c>
      <c r="Z13" s="3" t="s">
        <v>956</v>
      </c>
      <c r="AA13" t="s">
        <v>124</v>
      </c>
      <c r="AB13" t="s">
        <v>125</v>
      </c>
      <c r="AC13" t="s">
        <v>648</v>
      </c>
      <c r="AD13" t="s">
        <v>499</v>
      </c>
      <c r="AE13" t="s">
        <v>500</v>
      </c>
      <c r="AF13" t="s">
        <v>887</v>
      </c>
      <c r="AG13" t="s">
        <v>898</v>
      </c>
      <c r="AH13" t="s">
        <v>823</v>
      </c>
      <c r="AI13" t="s">
        <v>856</v>
      </c>
      <c r="AJ13" t="s">
        <v>126</v>
      </c>
      <c r="AK13" t="s">
        <v>745</v>
      </c>
      <c r="AL13" t="s">
        <v>607</v>
      </c>
      <c r="AM13" s="3" t="s">
        <v>686</v>
      </c>
      <c r="AN13" t="s">
        <v>623</v>
      </c>
      <c r="AO13" t="s">
        <v>629</v>
      </c>
      <c r="AP13" t="s">
        <v>628</v>
      </c>
      <c r="AQ13" t="s">
        <v>158</v>
      </c>
      <c r="AR13" t="s">
        <v>130</v>
      </c>
      <c r="AS13" t="s">
        <v>131</v>
      </c>
      <c r="AT13" t="s">
        <v>132</v>
      </c>
      <c r="AU13" t="s">
        <v>133</v>
      </c>
      <c r="AV13" t="s">
        <v>134</v>
      </c>
      <c r="AW13" t="s">
        <v>135</v>
      </c>
      <c r="AX13" t="s">
        <v>136</v>
      </c>
      <c r="AY13" s="3" t="s">
        <v>815</v>
      </c>
      <c r="AZ13" s="3" t="s">
        <v>848</v>
      </c>
      <c r="BA13" s="3" t="s">
        <v>1281</v>
      </c>
      <c r="BB13" t="s">
        <v>137</v>
      </c>
      <c r="BC13" t="s">
        <v>809</v>
      </c>
      <c r="BD13" t="s">
        <v>138</v>
      </c>
      <c r="BE13" t="s">
        <v>139</v>
      </c>
      <c r="BF13" t="s">
        <v>621</v>
      </c>
      <c r="BG13" t="s">
        <v>141</v>
      </c>
      <c r="BH13" t="s">
        <v>662</v>
      </c>
      <c r="BI13" t="s">
        <v>665</v>
      </c>
      <c r="BJ13" t="s">
        <v>793</v>
      </c>
      <c r="BK13" t="s">
        <v>798</v>
      </c>
      <c r="BL13" t="s">
        <v>766</v>
      </c>
      <c r="BM13" t="s">
        <v>767</v>
      </c>
      <c r="BN13" t="s">
        <v>870</v>
      </c>
      <c r="BO13" t="s">
        <v>705</v>
      </c>
      <c r="BP13" t="s">
        <v>712</v>
      </c>
      <c r="BQ13" t="s">
        <v>781</v>
      </c>
      <c r="BR13" t="s">
        <v>699</v>
      </c>
      <c r="BS13" t="s">
        <v>1158</v>
      </c>
      <c r="BT13" t="s">
        <v>737</v>
      </c>
      <c r="BU13" s="3" t="s">
        <v>736</v>
      </c>
      <c r="BV13" s="3" t="s">
        <v>616</v>
      </c>
      <c r="BW13" t="s">
        <v>321</v>
      </c>
      <c r="BX13" t="s">
        <v>1205</v>
      </c>
      <c r="BY13" t="s">
        <v>530</v>
      </c>
      <c r="BZ13" s="3" t="s">
        <v>529</v>
      </c>
      <c r="CA13" s="3" t="s">
        <v>525</v>
      </c>
      <c r="CB13" s="3" t="s">
        <v>1179</v>
      </c>
      <c r="CC13" t="s">
        <v>769</v>
      </c>
      <c r="CD13" t="s">
        <v>770</v>
      </c>
      <c r="CE13" t="s">
        <v>768</v>
      </c>
      <c r="CF13" t="s">
        <v>771</v>
      </c>
      <c r="CG13" t="s">
        <v>146</v>
      </c>
      <c r="CH13" t="s">
        <v>742</v>
      </c>
      <c r="CI13" t="s">
        <v>727</v>
      </c>
      <c r="CJ13" t="s">
        <v>322</v>
      </c>
      <c r="CK13" s="3" t="s">
        <v>557</v>
      </c>
      <c r="CL13" t="s">
        <v>323</v>
      </c>
      <c r="CM13" s="3" t="s">
        <v>1412</v>
      </c>
      <c r="CN13" s="3" t="s">
        <v>565</v>
      </c>
      <c r="CO13" s="3" t="s">
        <v>930</v>
      </c>
      <c r="CP13" s="3" t="s">
        <v>594</v>
      </c>
      <c r="CQ13" s="3" t="s">
        <v>593</v>
      </c>
      <c r="CR13" s="3" t="s">
        <v>591</v>
      </c>
      <c r="CS13" s="3" t="s">
        <v>592</v>
      </c>
      <c r="CT13" s="3" t="s">
        <v>1001</v>
      </c>
      <c r="CU13" s="3" t="s">
        <v>510</v>
      </c>
    </row>
    <row r="14" spans="1:99" x14ac:dyDescent="0.25">
      <c r="B14" s="3" t="s">
        <v>324</v>
      </c>
      <c r="C14" t="s">
        <v>325</v>
      </c>
      <c r="D14" t="s">
        <v>325</v>
      </c>
      <c r="E14" t="s">
        <v>326</v>
      </c>
      <c r="F14" s="3" t="s">
        <v>325</v>
      </c>
      <c r="G14" s="3" t="s">
        <v>325</v>
      </c>
      <c r="H14" t="s">
        <v>325</v>
      </c>
      <c r="I14" s="3" t="s">
        <v>326</v>
      </c>
      <c r="J14" t="s">
        <v>326</v>
      </c>
      <c r="K14" s="3" t="s">
        <v>325</v>
      </c>
      <c r="L14" s="3" t="s">
        <v>325</v>
      </c>
      <c r="M14" t="s">
        <v>325</v>
      </c>
      <c r="N14" t="s">
        <v>325</v>
      </c>
      <c r="O14" t="s">
        <v>325</v>
      </c>
      <c r="P14" t="s">
        <v>325</v>
      </c>
      <c r="Q14" t="s">
        <v>325</v>
      </c>
      <c r="R14" t="s">
        <v>325</v>
      </c>
      <c r="S14" t="s">
        <v>325</v>
      </c>
      <c r="T14" t="s">
        <v>325</v>
      </c>
      <c r="U14" t="s">
        <v>326</v>
      </c>
      <c r="V14" t="s">
        <v>325</v>
      </c>
      <c r="W14" t="s">
        <v>325</v>
      </c>
      <c r="X14" t="s">
        <v>325</v>
      </c>
      <c r="Y14" t="s">
        <v>325</v>
      </c>
      <c r="Z14" s="3" t="s">
        <v>325</v>
      </c>
      <c r="AA14" t="s">
        <v>325</v>
      </c>
      <c r="AB14" t="s">
        <v>325</v>
      </c>
      <c r="AC14" t="s">
        <v>656</v>
      </c>
      <c r="AD14" t="s">
        <v>656</v>
      </c>
      <c r="AE14" t="s">
        <v>656</v>
      </c>
      <c r="AF14" t="s">
        <v>325</v>
      </c>
      <c r="AG14" t="s">
        <v>325</v>
      </c>
      <c r="AH14" t="s">
        <v>325</v>
      </c>
      <c r="AI14" t="s">
        <v>325</v>
      </c>
      <c r="AJ14" t="s">
        <v>325</v>
      </c>
      <c r="AK14" t="s">
        <v>327</v>
      </c>
      <c r="AL14" t="s">
        <v>325</v>
      </c>
      <c r="AM14" s="3" t="s">
        <v>327</v>
      </c>
      <c r="AN14" t="s">
        <v>325</v>
      </c>
      <c r="AO14" t="s">
        <v>325</v>
      </c>
      <c r="AP14" t="s">
        <v>325</v>
      </c>
      <c r="AQ14" t="s">
        <v>325</v>
      </c>
      <c r="AR14" t="s">
        <v>325</v>
      </c>
      <c r="AS14" t="s">
        <v>325</v>
      </c>
      <c r="AT14" t="s">
        <v>325</v>
      </c>
      <c r="AU14" t="s">
        <v>325</v>
      </c>
      <c r="AV14" t="s">
        <v>325</v>
      </c>
      <c r="AW14" t="s">
        <v>325</v>
      </c>
      <c r="AX14" t="s">
        <v>327</v>
      </c>
      <c r="AY14" t="s">
        <v>325</v>
      </c>
      <c r="AZ14" s="3" t="s">
        <v>325</v>
      </c>
      <c r="BA14" s="3" t="s">
        <v>325</v>
      </c>
      <c r="BB14" t="s">
        <v>325</v>
      </c>
      <c r="BC14" t="s">
        <v>325</v>
      </c>
      <c r="BD14" t="s">
        <v>327</v>
      </c>
      <c r="BE14" t="s">
        <v>327</v>
      </c>
      <c r="BF14" t="s">
        <v>327</v>
      </c>
      <c r="BG14" t="s">
        <v>327</v>
      </c>
      <c r="BH14" t="s">
        <v>325</v>
      </c>
      <c r="BI14" t="s">
        <v>325</v>
      </c>
      <c r="BJ14" t="s">
        <v>327</v>
      </c>
      <c r="BK14" t="s">
        <v>327</v>
      </c>
      <c r="BL14" t="s">
        <v>326</v>
      </c>
      <c r="BM14" t="s">
        <v>325</v>
      </c>
      <c r="BN14" t="s">
        <v>325</v>
      </c>
      <c r="BO14" t="s">
        <v>325</v>
      </c>
      <c r="BP14" t="s">
        <v>325</v>
      </c>
      <c r="BQ14" t="s">
        <v>325</v>
      </c>
      <c r="BR14" t="s">
        <v>325</v>
      </c>
      <c r="BS14" t="s">
        <v>325</v>
      </c>
      <c r="BT14" t="s">
        <v>325</v>
      </c>
      <c r="BU14" s="3" t="s">
        <v>325</v>
      </c>
      <c r="BV14" t="s">
        <v>326</v>
      </c>
      <c r="BW14" t="s">
        <v>327</v>
      </c>
      <c r="BX14" t="s">
        <v>325</v>
      </c>
      <c r="BY14" t="s">
        <v>325</v>
      </c>
      <c r="BZ14" s="3" t="s">
        <v>325</v>
      </c>
      <c r="CA14" s="3" t="s">
        <v>325</v>
      </c>
      <c r="CB14" s="3" t="s">
        <v>325</v>
      </c>
      <c r="CC14" t="s">
        <v>325</v>
      </c>
      <c r="CD14" t="s">
        <v>325</v>
      </c>
      <c r="CE14" t="s">
        <v>325</v>
      </c>
      <c r="CF14" t="s">
        <v>325</v>
      </c>
      <c r="CG14" t="s">
        <v>325</v>
      </c>
      <c r="CH14" t="s">
        <v>325</v>
      </c>
      <c r="CI14" t="s">
        <v>325</v>
      </c>
      <c r="CJ14" t="s">
        <v>326</v>
      </c>
      <c r="CK14" s="3" t="s">
        <v>325</v>
      </c>
      <c r="CL14" t="s">
        <v>325</v>
      </c>
      <c r="CM14" t="s">
        <v>325</v>
      </c>
      <c r="CN14" s="3" t="s">
        <v>325</v>
      </c>
      <c r="CO14" s="3" t="s">
        <v>325</v>
      </c>
      <c r="CP14" s="3" t="s">
        <v>325</v>
      </c>
      <c r="CQ14" s="3" t="s">
        <v>325</v>
      </c>
      <c r="CR14" s="3" t="s">
        <v>325</v>
      </c>
      <c r="CS14" s="3" t="s">
        <v>325</v>
      </c>
      <c r="CT14" s="3" t="s">
        <v>325</v>
      </c>
      <c r="CU14" t="s">
        <v>325</v>
      </c>
    </row>
    <row r="15" spans="1:99" x14ac:dyDescent="0.25">
      <c r="B15" s="3" t="s">
        <v>328</v>
      </c>
      <c r="I15" s="3" t="s">
        <v>695</v>
      </c>
      <c r="J15" s="3"/>
      <c r="L15" s="3" t="s">
        <v>1211</v>
      </c>
      <c r="Z15" s="3" t="s">
        <v>1223</v>
      </c>
      <c r="AH15" t="s">
        <v>1230</v>
      </c>
      <c r="AI15" t="s">
        <v>1229</v>
      </c>
      <c r="AO15" t="s">
        <v>1291</v>
      </c>
      <c r="AR15" t="s">
        <v>1198</v>
      </c>
      <c r="AZ15" s="3"/>
      <c r="BA15" s="3" t="s">
        <v>1287</v>
      </c>
      <c r="BC15" t="s">
        <v>808</v>
      </c>
      <c r="BD15" t="s">
        <v>1194</v>
      </c>
      <c r="BE15" t="s">
        <v>744</v>
      </c>
      <c r="BF15" s="27" t="s">
        <v>1320</v>
      </c>
      <c r="BG15" t="s">
        <v>1320</v>
      </c>
      <c r="BH15" t="s">
        <v>1320</v>
      </c>
      <c r="BJ15" t="s">
        <v>677</v>
      </c>
      <c r="BK15" t="s">
        <v>788</v>
      </c>
      <c r="BL15" t="s">
        <v>757</v>
      </c>
      <c r="BN15" t="s">
        <v>1229</v>
      </c>
      <c r="BO15" t="s">
        <v>708</v>
      </c>
      <c r="BP15" t="s">
        <v>717</v>
      </c>
      <c r="BQ15" t="s">
        <v>783</v>
      </c>
      <c r="BR15" t="s">
        <v>709</v>
      </c>
      <c r="BV15" s="3" t="s">
        <v>1320</v>
      </c>
      <c r="BW15" s="3" t="s">
        <v>1191</v>
      </c>
      <c r="BX15" t="s">
        <v>717</v>
      </c>
      <c r="CC15" t="s">
        <v>329</v>
      </c>
      <c r="CE15" t="s">
        <v>330</v>
      </c>
      <c r="CG15" t="s">
        <v>331</v>
      </c>
      <c r="CI15" t="s">
        <v>725</v>
      </c>
      <c r="CM15" t="s">
        <v>1289</v>
      </c>
      <c r="CN15" s="3" t="s">
        <v>1199</v>
      </c>
      <c r="CO15" s="3" t="s">
        <v>1229</v>
      </c>
      <c r="CU15" t="s">
        <v>1193</v>
      </c>
    </row>
    <row r="16" spans="1:99" x14ac:dyDescent="0.25">
      <c r="B16" t="s">
        <v>1321</v>
      </c>
      <c r="L16" s="3" t="s">
        <v>1212</v>
      </c>
      <c r="AO16" t="s">
        <v>1290</v>
      </c>
      <c r="AZ16" t="s">
        <v>1288</v>
      </c>
      <c r="BD16" t="s">
        <v>620</v>
      </c>
      <c r="BF16" t="s">
        <v>618</v>
      </c>
      <c r="BG16" t="s">
        <v>618</v>
      </c>
      <c r="BH16" t="s">
        <v>618</v>
      </c>
      <c r="BL16" t="s">
        <v>758</v>
      </c>
      <c r="BN16" s="77"/>
      <c r="BR16" t="s">
        <v>1200</v>
      </c>
      <c r="BV16" t="s">
        <v>618</v>
      </c>
      <c r="BW16" t="s">
        <v>1192</v>
      </c>
      <c r="CG16" t="s">
        <v>1145</v>
      </c>
      <c r="CI16" t="s">
        <v>1146</v>
      </c>
      <c r="CU16" t="s">
        <v>1261</v>
      </c>
    </row>
    <row r="17" spans="1:99" x14ac:dyDescent="0.25">
      <c r="B17" t="s">
        <v>568</v>
      </c>
      <c r="D17" t="str">
        <f>D14&amp;"es Feld „Sammelnummer“ – Sonderfeld für Datensammlung des BG Berlin"</f>
        <v>WAHLFREIes Feld „Sammelnummer“ – Sonderfeld für Datensammlung des BG Berlin</v>
      </c>
      <c r="F17" s="3" t="str">
        <f>F14&amp;"es Feld „Eingabedatum“ – zur eigenen oder allgemeinen Datenverwaltung"</f>
        <v>WAHLFREIes Feld „Eingabedatum“ – zur eigenen oder allgemeinen Datenverwaltung</v>
      </c>
      <c r="G17" s="3" t="str">
        <f>G14&amp;"es Feld „Letzte Bearbeitung“ – zur eigenen oder allgemeinen Datenverwaltung"</f>
        <v>WAHLFREIes Feld „Letzte Bearbeitung“ – zur eigenen oder allgemeinen Datenverwaltung</v>
      </c>
      <c r="H17" t="str">
        <f>H14&amp;"es Feld „Aufnahme erstellt durch“ – zur eigenen oder allgemeinen Datenverwaltung"</f>
        <v>WAHLFREIes Feld „Aufnahme erstellt durch“ – zur eigenen oder allgemeinen Datenverwaltung</v>
      </c>
      <c r="I17" s="3" t="str">
        <f>I14&amp;"es Feld „Beprobungsraum (Kürzel)“ – der Beprobungsbereich (Großraum Deutschlands o.ä. Großbereiche)"</f>
        <v>ERFORDERLICHes Feld „Beprobungsraum (Kürzel)“ – der Beprobungsbereich (Großraum Deutschlands o.ä. Großbereiche)</v>
      </c>
      <c r="J17" t="str">
        <f>J14&amp;"es Feld „Verantwortungsart“ – Artname aus der BfN Taxonliste"</f>
        <v>ERFORDERLICHes Feld „Verantwortungsart“ – Artname aus der BfN Taxonliste</v>
      </c>
      <c r="K17" t="str">
        <f>K14&amp;"es Feld „Begleitarten“ – Ergänzungsfeld zu Begleitarten, Pollenpflanze u.a. zum Zeitpunkt der Beobachtung"</f>
        <v>WAHLFREIes Feld „Begleitarten“ – Ergänzungsfeld zu Begleitarten, Pollenpflanze u.a. zum Zeitpunkt der Beobachtung</v>
      </c>
      <c r="L17" s="3" t="str">
        <f>L14&amp;"es Feld „Bestimmung (sicher/gewiß…)“ – Die Gewißheit der Bestimmung (gewiß/sicher, ungewiß/unsicher)"</f>
        <v>WAHLFREIes Feld „Bestimmung (sicher/gewiß…)“ – Die Gewißheit der Bestimmung (gewiß/sicher, ungewiß/unsicher)</v>
      </c>
      <c r="Q17" t="str">
        <f>Q14&amp;"es Feld „Deutscher Artname“ – Der umgangssprachliche Artname in Deutsch"</f>
        <v>WAHLFREIes Feld „Deutscher Artname“ – Der umgangssprachliche Artname in Deutsch</v>
      </c>
      <c r="W17" t="str">
        <f>W14&amp;"es Feld „Bestätigt durch“ – zur eigenen oder allgemeinen Datenverwaltung"</f>
        <v>WAHLFREIes Feld „Bestätigt durch“ – zur eigenen oder allgemeinen Datenverwaltung</v>
      </c>
      <c r="X17" t="str">
        <f>X14&amp;"es Feld „Bestätigungsdatum“ – zur eigenen oder allgemeinen Datenverwaltung"</f>
        <v>WAHLFREIes Feld „Bestätigungsdatum“ – zur eigenen oder allgemeinen Datenverwaltung</v>
      </c>
      <c r="Y17" t="str">
        <f>Y14&amp;"es Feld „Datensatz erstellt durch“ – zur eigenen oder allgemeinen Datenverwaltung"</f>
        <v>WAHLFREIes Feld „Datensatz erstellt durch“ – zur eigenen oder allgemeinen Datenverwaltung</v>
      </c>
      <c r="Z17" s="3" t="str">
        <f>Z14&amp;"es Feld „Bearbeitungsstatus“ – Stand der Datensatz-Überarbeitung, z.B. Dateneingabe abgeschlossen, T (für Test), verifiziert o.ä."</f>
        <v>WAHLFREIes Feld „Bearbeitungsstatus“ – Stand der Datensatz-Überarbeitung, z.B. Dateneingabe abgeschlossen, T (für Test), verifiziert o.ä.</v>
      </c>
      <c r="AC17" t="str">
        <f>AC14&amp;" – Geographische Koordinaten in englischem Format als Punktkomma z.B. » 51.28506N, 11.0996E« – irgendeine Koordinatenangabe ist ERFORDERLICH, entweder »Koordinaten (Breite, Länge)« ODER »Nord« mit »Ost«"</f>
        <v>EMPFOHLEN, ERFORDERLICH – Geographische Koordinaten in englischem Format als Punktkomma z.B. » 51.28506N, 11.0996E« – irgendeine Koordinatenangabe ist ERFORDERLICH, entweder »Koordinaten (Breite, Länge)« ODER »Nord« mit »Ost«</v>
      </c>
      <c r="AD17" t="str">
        <f>AC14&amp;" – Geographische Nord-Dezimalpunktzahl in englischem Format – irgendeine Koordinatenangabe ist ERFORDERLICH, entweder »Koordinaten (Breite, Länge)« ODER »Nord« mit »Ost«"</f>
        <v>EMPFOHLEN, ERFORDERLICH – Geographische Nord-Dezimalpunktzahl in englischem Format – irgendeine Koordinatenangabe ist ERFORDERLICH, entweder »Koordinaten (Breite, Länge)« ODER »Nord« mit »Ost«</v>
      </c>
      <c r="AE17" t="str">
        <f>AC14&amp;" – Geographische Ost-Dezimalpunktzahl in englischem Format – irgendeine Koordinatenangabe ist ERFORDERLICH, entweder »Koordinaten (Breite, Länge)« ODER »Nord« mit »Ost«"</f>
        <v>EMPFOHLEN, ERFORDERLICH – Geographische Ost-Dezimalpunktzahl in englischem Format – irgendeine Koordinatenangabe ist ERFORDERLICH, entweder »Koordinaten (Breite, Länge)« ODER »Nord« mit »Ost«</v>
      </c>
      <c r="AF17" t="str">
        <f>AF14&amp;"es Feld „Referenzsystem Eingabe“ – Verwaltungsfeld für das verhältnismäßige Maßsystem der Eingabe-Koordinaten, z.B. »EPSG 4326 | LL WGS84«, derzeit ws. nur im Datenexport eingepflegt."</f>
        <v>WAHLFREIes Feld „Referenzsystem Eingabe“ – Verwaltungsfeld für das verhältnismäßige Maßsystem der Eingabe-Koordinaten, z.B. »EPSG 4326 | LL WGS84«, derzeit ws. nur im Datenexport eingepflegt.</v>
      </c>
      <c r="AG17" t="str">
        <f>AG14&amp;"es Feld „Raumreferenz Ausgabe“ – Verwaltungsfeld für die Ausgabe-Raumkoordinaten zur Veröffentlichung, z.B. »51.76167N 11.07383E«, derzeit ws. nur im Datenexport eingepflegt."</f>
        <v>WAHLFREIes Feld „Raumreferenz Ausgabe“ – Verwaltungsfeld für die Ausgabe-Raumkoordinaten zur Veröffentlichung, z.B. »51.76167N 11.07383E«, derzeit ws. nur im Datenexport eingepflegt.</v>
      </c>
      <c r="AH17" t="str">
        <f>AH14&amp;"es Feld – Festlegen wie ungenau eine Koordinate veröffentlicht werden soll"</f>
        <v>WAHLFREIes Feld – Festlegen wie ungenau eine Koordinate veröffentlicht werden soll</v>
      </c>
      <c r="AI17" t="str">
        <f>AI14 &amp;"es Feld „Daten schutzwürdig/›sensibel‹“ – Enthält der Datensatz schutzwürdige Daten, z.B. die genaue Koordinatenangabe des Fundpunktes?"&amp;" (alte Bezeichnung: sensible Daten, aber sensible (=empfindsame) Daten gibt es nicht ;-) …). Für Import „(Koordinaten)Ungenauigkeit“ verwenden"</f>
        <v>WAHLFREIes Feld „Daten schutzwürdig/›sensibel‹“ – Enthält der Datensatz schutzwürdige Daten, z.B. die genaue Koordinatenangabe des Fundpunktes? (alte Bezeichnung: sensible Daten, aber sensible (=empfindsame) Daten gibt es nicht ;-) …). Für Import „(Koordinaten)Ungenauigkeit“ verwenden</v>
      </c>
      <c r="AJ17" t="str">
        <f>AJ14&amp;"es Feld „Meßtischblatt“ – Topographischer Kartenquadrant, z.B. »4232/142«, sogenanntes Meßtischblatt, Meßtischblattquadrant"</f>
        <v>WAHLFREIes Feld „Meßtischblatt“ – Topographischer Kartenquadrant, z.B. »4232/142«, sogenanntes Meßtischblatt, Meßtischblattquadrant</v>
      </c>
      <c r="AK17" t="str">
        <f>AK14&amp;"es Feld – Höhenlage (z.B. „55“) oder Höhenbereich („100-120“) in m (üNN)"</f>
        <v>EMPFOHLENes Feld – Höhenlage (z.B. „55“) oder Höhenbereich („100-120“) in m (üNN)</v>
      </c>
      <c r="AL17" t="str">
        <f>AL14&amp;"es Feld „Anderer Beleg/Beleg außerdem“, künstliches Ergänzungsfeld für die Eingabe von Auswahlstufen für Belege"</f>
        <v>WAHLFREIes Feld „Anderer Beleg/Beleg außerdem“, künstliches Ergänzungsfeld für die Eingabe von Auswahlstufen für Belege</v>
      </c>
      <c r="AN17" t="str">
        <f>AN14&amp;"es Feld „Verknüpftes Forschungsobjekt“ – Kennung/ID des verknüpften Forschungsgegenstandes, z.B. http://adresse-zur-ID … oder https://adresse-zur-ID"</f>
        <v>WAHLFREIes Feld „Verknüpftes Forschungsobjekt“ – Kennung/ID des verknüpften Forschungsgegenstandes, z.B. http://adresse-zur-ID … oder https://adresse-zur-ID</v>
      </c>
      <c r="AO17" t="str">
        <f>AO14&amp;"es Feld „…objekt (Eigenart)“ – Typ oder Eigenart des (verknüpften) Forschungsgegenstandes"</f>
        <v>WAHLFREIes Feld „…objekt (Eigenart)“ – Typ oder Eigenart des (verknüpften) Forschungsgegenstandes</v>
      </c>
      <c r="AP17" s="41" t="str">
        <f>AP14&amp;"es Feld „…objekt (Vorschau)“ – Ein Vorschaubild des verknüpften Forschungsgegenstandes"</f>
        <v>WAHLFREIes Feld „…objekt (Vorschau)“ – Ein Vorschaubild des verknüpften Forschungsgegenstandes</v>
      </c>
      <c r="AQ17" t="str">
        <f>AQ14&amp;"es Feld „Bezug des Sammlungsobjektes/Bezieher“ –  derzeit für Datensammlung BG Berlin"</f>
        <v>WAHLFREIes Feld „Bezug des Sammlungsobjektes/Bezieher“ –  derzeit für Datensammlung BG Berlin</v>
      </c>
      <c r="BF17"/>
      <c r="BI17" t="str">
        <f>BI14&amp;"es Feld „Anzahl Einzelproben“ –  für Datensammlung BG Berlin"</f>
        <v>WAHLFREIes Feld „Anzahl Einzelproben“ –  für Datensammlung BG Berlin</v>
      </c>
      <c r="BJ17" t="str">
        <f>BJ14&amp;"es Feld „Aufnahmemethode“ – Häufigkeit für diesen Sammlungspunkt, erstmals oder wiederholt"</f>
        <v>EMPFOHLENes Feld „Aufnahmemethode“ – Häufigkeit für diesen Sammlungspunkt, erstmals oder wiederholt</v>
      </c>
      <c r="BL17" t="str">
        <f>BL14&amp;"es Feld „Saatgutbeprobung“ – Konnte Saatgut beprobt werden oder war es erfolglos?"</f>
        <v>ERFORDERLICHes Feld „Saatgutbeprobung“ – Konnte Saatgut beprobt werden oder war es erfolglos?</v>
      </c>
      <c r="BM17" t="str">
        <f>BM14&amp;"es Feld „Keine Saatgutbeprobung - Anderer Grund“ – künstliches Ergänzungsfeld (der Auswahlstufen in „Saatgutbeprobung“) für Ursachen erfolgloser Saatgutbeprobung außerdem"</f>
        <v>WAHLFREIes Feld „Keine Saatgutbeprobung - Anderer Grund“ – künstliches Ergänzungsfeld (der Auswahlstufen in „Saatgutbeprobung“) für Ursachen erfolgloser Saatgutbeprobung außerdem</v>
      </c>
      <c r="BN17" t="str">
        <f>BN14&amp;"es Feld „Keimversuch?“ – wurden Keimversuche von der Saatgutsammlung angefertigt?"</f>
        <v>WAHLFREIes Feld „Keimversuch?“ – wurden Keimversuche von der Saatgutsammlung angefertigt?</v>
      </c>
      <c r="BQ17" t="str">
        <f>BM14&amp;"es Feld „pH Wert“ – Welchen pH-Wertebereich hatte der Boden?"</f>
        <v>WAHLFREIes Feld „pH Wert“ – Welchen pH-Wertebereich hatte der Boden?</v>
      </c>
      <c r="BT17" t="str">
        <f>BT14&amp;"es Feld „EUNIS Habitat Code“ – EUNIS Kennziffern siehe beispielsweise https://eunis.eea.europa.eu/habitats-code-browser.jsp"</f>
        <v>WAHLFREIes Feld „EUNIS Habitat Code“ – EUNIS Kennziffern siehe beispielsweise https://eunis.eea.europa.eu/habitats-code-browser.jsp</v>
      </c>
      <c r="BV17" s="3" t="str">
        <f>BV14&amp;"es Feld „Anzahl (gesammelter) Samen“ – Anzahl der Samen, die gesammelt wurden"</f>
        <v>ERFORDERLICHes Feld „Anzahl (gesammelter) Samen“ – Anzahl der Samen, die gesammelt wurden</v>
      </c>
      <c r="BW17" t="str">
        <f>BW14&amp;"es Feld „Phänologischer Zustand“ – phänologischer, erscheinungskundlicher Zustand der Pflanze, v.a. der Blüten, Früchte usw."</f>
        <v>EMPFOHLENes Feld „Phänologischer Zustand“ – phänologischer, erscheinungskundlicher Zustand der Pflanze, v.a. der Blüten, Früchte usw.</v>
      </c>
      <c r="CD17" t="str">
        <f>AL14&amp;"es Feld „Sonstige (aktuelle) Pflegemaßnahmen außerdem“ – künstliches Ergänzungsfeld zur Ergänzung für „Aktuelle Pflegemaßnahmen“"</f>
        <v>WAHLFREIes Feld „Sonstige (aktuelle) Pflegemaßnahmen außerdem“ – künstliches Ergänzungsfeld zur Ergänzung für „Aktuelle Pflegemaßnahmen“</v>
      </c>
      <c r="CF17" t="str">
        <f>AN14&amp;"es Feld „Notwendige Pflegemaßnahmen außerdem“ – künstliches Ergänzungsfeld zur Ergänzung für „Notwendige Pflegemaßnahmen“"</f>
        <v>WAHLFREIes Feld „Notwendige Pflegemaßnahmen außerdem“ – künstliches Ergänzungsfeld zur Ergänzung für „Notwendige Pflegemaßnahmen“</v>
      </c>
      <c r="CH17" t="str">
        <f>CH14&amp;"es Feld „Gefährdungsursachen sonstige“ – künstliches Ergänzungsfeld (der Auswahlstufen) für „Gefährdungsursachen“, die außerdem in Betracht kommen"</f>
        <v>WAHLFREIes Feld „Gefährdungsursachen sonstige“ – künstliches Ergänzungsfeld (der Auswahlstufen) für „Gefährdungsursachen“, die außerdem in Betracht kommen</v>
      </c>
      <c r="CJ17" t="str">
        <f>CJ14&amp;"es Feld „Akzession ID“ – die eindeutige Hauptkennziffer einer Saatgutaufsammlung, sie wird auch aufgezeichnet bei späterer überprüfter Abwesenheit einer Art an einem Standort."&amp;" Das Portal wips.deutschlandflora.de erstellt die (WIPs-)„Akzession ID“ selbtätig."&amp;" Für nachträglich ergänzende Datenimporte vormals eingepflegter Sammlungsdatensätze (derselben Art am selben Standort zur selben Zeit) ist die „Akzession ID“ ERFORDERLICH."</f>
        <v>ERFORDERLICHes Feld „Akzession ID“ – die eindeutige Hauptkennziffer einer Saatgutaufsammlung, sie wird auch aufgezeichnet bei späterer überprüfter Abwesenheit einer Art an einem Standort. Das Portal wips.deutschlandflora.de erstellt die (WIPs-)„Akzession ID“ selbtätig. Für nachträglich ergänzende Datenimporte vormals eingepflegter Sammlungsdatensätze (derselben Art am selben Standort zur selben Zeit) ist die „Akzession ID“ ERFORDERLICH.</v>
      </c>
      <c r="CK17" s="3" t="str">
        <f>CK14&amp;"es Feld „Kennziffer (ID) des Importvorgangs“ – Ein technisches Verwaltungs-Datenfeld für den Importvorgang."</f>
        <v>WAHLFREIes Feld „Kennziffer (ID) des Importvorgangs“ – Ein technisches Verwaltungs-Datenfeld für den Importvorgang.</v>
      </c>
      <c r="CM17" s="3" t="str">
        <f>CM14&amp;"es Feld „Name der Organisation“ – In welcher Organisation oder Vereinigung sind die Saatgutsammlungsdaten ursprünglich verfaßt worden?"</f>
        <v>WAHLFREIes Feld „Name der Organisation“ – In welcher Organisation oder Vereinigung sind die Saatgutsammlungsdaten ursprünglich verfaßt worden?</v>
      </c>
      <c r="CN17" t="str">
        <f>CN14&amp;"es Feld „Null-Nachweis“ – Ist die Art abwesend am Standort?"</f>
        <v>WAHLFREIes Feld „Null-Nachweis“ – Ist die Art abwesend am Standort?</v>
      </c>
      <c r="CO17" s="3"/>
      <c r="CP17" s="3"/>
      <c r="CQ17" s="3"/>
      <c r="CR17" s="3"/>
      <c r="CS17" s="3"/>
      <c r="CT17" s="3"/>
      <c r="CU17" t="str">
        <f>CU14&amp;"es Feld Datenherkunft – z.B. privat; Obere Naturschutzbehörde (ONB); gemeinnützige Vereinigung o.ä."</f>
        <v>WAHLFREIes Feld Datenherkunft – z.B. privat; Obere Naturschutzbehörde (ONB); gemeinnützige Vereinigung o.ä.</v>
      </c>
    </row>
    <row r="18" spans="1:99" ht="30" x14ac:dyDescent="0.25">
      <c r="B18" s="24" t="s">
        <v>1149</v>
      </c>
      <c r="C18" s="37" t="str">
        <f t="shared" ref="C18:AH18" ca="1" si="0">_xlfn.CONCAT("=LET(GewähtleSprache; ",C$19,"; VorhandeneSprachenListe; ",C$20,"; DieserÜbersetzungsSchlüssel; """, C$2, """; BereichAllerÜbersetzungsSchlüssel; ",C$21,"; BereichAllerFelderÜbersetzungen; ",C$22,"; RückgabefelderGefundenerÜbersetzungen;", "WENN( ISTLEER( XVERWEIS(DieserÜbersetzungsSchlüssel; BereichAllerÜbersetzungsSchlüssel; BereichAllerFelderÜbersetzungen) ); ""?Unübersetzt: ""&amp; DieserÜbersetzungsSchlüssel;"," XVERWEIS(DieserÜbersetzungsSchlüssel; BereichAllerÜbersetzungsSchlüssel; BereichAllerFelderÜbersetzungen) ); "," XVERWEIS(GewähtleSprache; VorhandeneSprachenListe; RückgabefelderGefundenerÜbersetzungen ) )")</f>
        <v>=LET(GewähtleSprache; Hinweise!$B$3; VorhandeneSprachenListe; Feldübersetzungen!$B$3:$B$13; DieserÜbersetzungsSchlüssel; "feldschlüsselSammlDaten:61";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D18" s="37" t="str">
        <f t="shared" ca="1" si="0"/>
        <v>=LET(GewähtleSprache; Hinweise!$B$3; VorhandeneSprachenListe; Feldübersetzungen!$B$3:$B$13; DieserÜbersetzungsSchlüssel; "feldschlüsselSammlDaten:76";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E18" s="37" t="str">
        <f t="shared" ca="1" si="0"/>
        <v>=LET(GewähtleSprache; Hinweise!$B$3; VorhandeneSprachenListe; Feldübersetzungen!$B$3:$B$13; DieserÜbersetzungsSchlüssel; "feldschlüsselSammlDaten:3";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F18" s="37" t="str">
        <f t="shared" ca="1" si="0"/>
        <v>=LET(GewähtleSprache; Hinweise!$B$3; VorhandeneSprachenListe; Feldübersetzungen!$B$3:$B$13; DieserÜbersetzungsSchlüssel; "feldschlüsselSammlDaten:130";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G18" s="37" t="str">
        <f t="shared" ca="1" si="0"/>
        <v>=LET(GewähtleSprache; Hinweise!$B$3; VorhandeneSprachenListe; Feldübersetzungen!$B$3:$B$13; DieserÜbersetzungsSchlüssel; "feldschlüsselSammlDaten:131";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H18" s="37" t="str">
        <f t="shared" ca="1" si="0"/>
        <v>=LET(GewähtleSprache; Hinweise!$B$3; VorhandeneSprachenListe; Feldübersetzungen!$B$3:$B$13; DieserÜbersetzungsSchlüssel; "feldschlüsselSammlDaten:99";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I18" s="37" t="str">
        <f t="shared" ca="1" si="0"/>
        <v>=LET(GewähtleSprache; Hinweise!$B$3; VorhandeneSprachenListe; Feldübersetzungen!$B$3:$B$13; DieserÜbersetzungsSchlüssel; "feldschlüsselSammlDaten:105";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J18" s="37" t="str">
        <f t="shared" ca="1" si="0"/>
        <v>=LET(GewähtleSprache; Hinweise!$B$3; VorhandeneSprachenListe; Feldübersetzungen!$B$3:$B$13; DieserÜbersetzungsSchlüssel; "feldschlüsselSammlDaten:17";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K18" s="37" t="str">
        <f t="shared" ca="1" si="0"/>
        <v>=LET(GewähtleSprache; Hinweise!$B$3; VorhandeneSprachenListe; Feldübersetzungen!$B$3:$B$13; DieserÜbersetzungsSchlüssel; "feldschlüsselSammlDaten:97";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L18" s="37" t="str">
        <f t="shared" ca="1" si="0"/>
        <v>=LET(GewähtleSprache; Hinweise!$B$3; VorhandeneSprachenListe; Feldübersetzungen!$B$3:$B$13; DieserÜbersetzungsSchlüssel; "feldschlüsselSammlDaten:98";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M18" s="37" t="str">
        <f t="shared" ca="1" si="0"/>
        <v>=LET(GewähtleSprache; Hinweise!$B$3; VorhandeneSprachenListe; Feldübersetzungen!$B$3:$B$13; DieserÜbersetzungsSchlüssel; "feldschlüsselSammlDaten:88";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N18" s="37" t="str">
        <f t="shared" ca="1" si="0"/>
        <v>=LET(GewähtleSprache; Hinweise!$B$3; VorhandeneSprachenListe; Feldübersetzungen!$B$3:$B$13; DieserÜbersetzungsSchlüssel; "feldschlüsselSammlDaten:59";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O18" s="37" t="str">
        <f t="shared" ca="1" si="0"/>
        <v>=LET(GewähtleSprache; Hinweise!$B$3; VorhandeneSprachenListe; Feldübersetzungen!$B$3:$B$13; DieserÜbersetzungsSchlüssel; "feldschlüsselSammlDaten:60";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P18" s="37" t="str">
        <f t="shared" ca="1" si="0"/>
        <v>=LET(GewähtleSprache; Hinweise!$B$3; VorhandeneSprachenListe; Feldübersetzungen!$B$3:$B$13; DieserÜbersetzungsSchlüssel; "feldschlüsselSammlDaten:119";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Q18" s="37" t="str">
        <f t="shared" ca="1" si="0"/>
        <v>=LET(GewähtleSprache; Hinweise!$B$3; VorhandeneSprachenListe; Feldübersetzungen!$B$3:$B$13; DieserÜbersetzungsSchlüssel; "feldschlüsselSammlDaten:118";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R18" s="37" t="str">
        <f t="shared" ca="1" si="0"/>
        <v>=LET(GewähtleSprache; Hinweise!$B$3; VorhandeneSprachenListe; Feldübersetzungen!$B$3:$B$13; DieserÜbersetzungsSchlüssel; "feldschlüsselSammlDaten:63";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S18" s="37" t="str">
        <f t="shared" ca="1" si="0"/>
        <v>=LET(GewähtleSprache; Hinweise!$B$3; VorhandeneSprachenListe; Feldübersetzungen!$B$3:$B$13; DieserÜbersetzungsSchlüssel; "feldschlüsselSammlDaten:62";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T18" s="37" t="str">
        <f t="shared" ca="1" si="0"/>
        <v>=LET(GewähtleSprache; Hinweise!$B$3; VorhandeneSprachenListe; Feldübersetzungen!$B$3:$B$13; DieserÜbersetzungsSchlüssel; "feldschlüsselSammlDaten:64";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U18" s="37" t="str">
        <f t="shared" ca="1" si="0"/>
        <v>=LET(GewähtleSprache; Hinweise!$B$3; VorhandeneSprachenListe; Feldübersetzungen!$B$3:$B$13; DieserÜbersetzungsSchlüssel; "feldschlüsselSammlDaten:14";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V18" s="37" t="str">
        <f t="shared" ca="1" si="0"/>
        <v>=LET(GewähtleSprache; Hinweise!$B$3; VorhandeneSprachenListe; Feldübersetzungen!$B$3:$B$13; DieserÜbersetzungsSchlüssel; "feldschlüsselSammlDaten:15";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W18" s="37" t="str">
        <f t="shared" ca="1" si="0"/>
        <v>=LET(GewähtleSprache; Hinweise!$B$3; VorhandeneSprachenListe; Feldübersetzungen!$B$3:$B$13; DieserÜbersetzungsSchlüssel; "feldschlüsselSammlDaten:127";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X18" s="37" t="str">
        <f t="shared" ca="1" si="0"/>
        <v>=LET(GewähtleSprache; Hinweise!$B$3; VorhandeneSprachenListe; Feldübersetzungen!$B$3:$B$13; DieserÜbersetzungsSchlüssel; "feldschlüsselSammlDaten:128";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Y18" s="37" t="str">
        <f t="shared" ca="1" si="0"/>
        <v>=LET(GewähtleSprache; Hinweise!$B$3; VorhandeneSprachenListe; Feldübersetzungen!$B$3:$B$13; DieserÜbersetzungsSchlüssel; "feldschlüsselSammlDaten:87";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Z18" s="37" t="str">
        <f t="shared" ca="1" si="0"/>
        <v>=LET(GewähtleSprache; Hinweise!$B$3; VorhandeneSprachenListe; Feldübersetzungen!$B$3:$B$13; DieserÜbersetzungsSchlüssel; "feldschlüsselSammlDaten:132";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A18" s="37" t="str">
        <f t="shared" ca="1" si="0"/>
        <v>=LET(GewähtleSprache; Hinweise!$B$3; VorhandeneSprachenListe; Feldübersetzungen!$B$3:$B$13; DieserÜbersetzungsSchlüssel; "feldschlüsselSammlDaten:74";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B18" s="37" t="str">
        <f t="shared" ca="1" si="0"/>
        <v>=LET(GewähtleSprache; Hinweise!$B$3; VorhandeneSprachenListe; Feldübersetzungen!$B$3:$B$13; DieserÜbersetzungsSchlüssel; "feldschlüsselSammlDaten:75";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C18" s="37" t="str">
        <f t="shared" ca="1" si="0"/>
        <v>=LET(GewähtleSprache; Hinweise!$B$3; VorhandeneSprachenListe; Feldübersetzungen!$B$3:$B$13; DieserÜbersetzungsSchlüssel; "feldschlüsselSammlDaten:23";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D18" s="37" t="str">
        <f t="shared" ca="1" si="0"/>
        <v>=LET(GewähtleSprache; Hinweise!$B$3; VorhandeneSprachenListe; Feldübersetzungen!$B$3:$B$13; DieserÜbersetzungsSchlüssel; "feldschlüsselSammlDaten:65";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E18" s="37" t="str">
        <f t="shared" ca="1" si="0"/>
        <v>=LET(GewähtleSprache; Hinweise!$B$3; VorhandeneSprachenListe; Feldübersetzungen!$B$3:$B$13; DieserÜbersetzungsSchlüssel; "feldschlüsselSammlDaten:66";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F18" s="37" t="str">
        <f t="shared" ca="1" si="0"/>
        <v>=LET(GewähtleSprache; Hinweise!$B$3; VorhandeneSprachenListe; Feldübersetzungen!$B$3:$B$13; DieserÜbersetzungsSchlüssel; "feldschlüsselSammlDaten:124";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G18" s="37" t="str">
        <f t="shared" ca="1" si="0"/>
        <v>=LET(GewähtleSprache; Hinweise!$B$3; VorhandeneSprachenListe; Feldübersetzungen!$B$3:$B$13; DieserÜbersetzungsSchlüssel; "feldschlüsselSammlDaten:125";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H18" s="37" t="str">
        <f t="shared" ca="1" si="0"/>
        <v>=LET(GewähtleSprache; Hinweise!$B$3; VorhandeneSprachenListe; Feldübersetzungen!$B$3:$B$13; DieserÜbersetzungsSchlüssel; "feldschlüsselSammlDaten:117";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I18" s="37" t="str">
        <f t="shared" ref="AI18:BN18" ca="1" si="1">_xlfn.CONCAT("=LET(GewähtleSprache; ",AI$19,"; VorhandeneSprachenListe; ",AI$20,"; DieserÜbersetzungsSchlüssel; """, AI$2, """; BereichAllerÜbersetzungsSchlüssel; ",AI$21,"; BereichAllerFelderÜbersetzungen; ",AI$22,"; RückgabefelderGefundenerÜbersetzungen;", "WENN( ISTLEER( XVERWEIS(DieserÜbersetzungsSchlüssel; BereichAllerÜbersetzungsSchlüssel; BereichAllerFelderÜbersetzungen) ); ""?Unübersetzt: ""&amp; DieserÜbersetzungsSchlüssel;"," XVERWEIS(DieserÜbersetzungsSchlüssel; BereichAllerÜbersetzungsSchlüssel; BereichAllerFelderÜbersetzungen) ); "," XVERWEIS(GewähtleSprache; VorhandeneSprachenListe; RückgabefelderGefundenerÜbersetzungen ) )")</f>
        <v>=LET(GewähtleSprache; Hinweise!$B$3; VorhandeneSprachenListe; Feldübersetzungen!$B$3:$B$13; DieserÜbersetzungsSchlüssel; "feldschlüsselSammlDaten:121";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J18" s="37" t="str">
        <f t="shared" ca="1" si="1"/>
        <v>=LET(GewähtleSprache; Hinweise!$B$3; VorhandeneSprachenListe; Feldübersetzungen!$B$3:$B$13; DieserÜbersetzungsSchlüssel; "feldschlüsselSammlDaten:80";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K18" s="37" t="str">
        <f t="shared" ca="1" si="1"/>
        <v>=LET(GewähtleSprache; Hinweise!$B$3; VorhandeneSprachenListe; Feldübersetzungen!$B$3:$B$13; DieserÜbersetzungsSchlüssel; "feldschlüsselSammlDaten:24";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L18" s="37" t="str">
        <f t="shared" ca="1" si="1"/>
        <v>=LET(GewähtleSprache; Hinweise!$B$3; VorhandeneSprachenListe; Feldübersetzungen!$B$3:$B$13; DieserÜbersetzungsSchlüssel; "feldschlüsselSammlDaten:95";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M18" s="37" t="str">
        <f t="shared" ca="1" si="1"/>
        <v>=LET(GewähtleSprache; Hinweise!$B$3; VorhandeneSprachenListe; Feldübersetzungen!$B$3:$B$13; DieserÜbersetzungsSchlüssel; "feldschlüsselSammlDaten:104";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N18" s="37" t="str">
        <f t="shared" ca="1" si="1"/>
        <v>=LET(GewähtleSprache; Hinweise!$B$3; VorhandeneSprachenListe; Feldübersetzungen!$B$3:$B$13; DieserÜbersetzungsSchlüssel; "feldschlüsselSammlDaten:67";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O18" s="37" t="str">
        <f t="shared" ca="1" si="1"/>
        <v>=LET(GewähtleSprache; Hinweise!$B$3; VorhandeneSprachenListe; Feldübersetzungen!$B$3:$B$13; DieserÜbersetzungsSchlüssel; "feldschlüsselSammlDaten:68";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P18" s="37" t="str">
        <f t="shared" ca="1" si="1"/>
        <v>=LET(GewähtleSprache; Hinweise!$B$3; VorhandeneSprachenListe; Feldübersetzungen!$B$3:$B$13; DieserÜbersetzungsSchlüssel; "feldschlüsselSammlDaten:69";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Q18" s="37" t="str">
        <f t="shared" ca="1" si="1"/>
        <v>=LET(GewähtleSprache; Hinweise!$B$3; VorhandeneSprachenListe; Feldübersetzungen!$B$3:$B$13; DieserÜbersetzungsSchlüssel; "feldschlüsselSammlDaten:70";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R18" s="37" t="str">
        <f t="shared" ca="1" si="1"/>
        <v>=LET(GewähtleSprache; Hinweise!$B$3; VorhandeneSprachenListe; Feldübersetzungen!$B$3:$B$13; DieserÜbersetzungsSchlüssel; "feldschlüsselSammlDaten:77";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S18" s="37" t="str">
        <f t="shared" ca="1" si="1"/>
        <v>=LET(GewähtleSprache; Hinweise!$B$3; VorhandeneSprachenListe; Feldübersetzungen!$B$3:$B$13; DieserÜbersetzungsSchlüssel; "feldschlüsselSammlDaten:78";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T18" s="37" t="str">
        <f t="shared" ca="1" si="1"/>
        <v>=LET(GewähtleSprache; Hinweise!$B$3; VorhandeneSprachenListe; Feldübersetzungen!$B$3:$B$13; DieserÜbersetzungsSchlüssel; "feldschlüsselSammlDaten:79";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U18" s="37" t="str">
        <f t="shared" ca="1" si="1"/>
        <v>=LET(GewähtleSprache; Hinweise!$B$3; VorhandeneSprachenListe; Feldübersetzungen!$B$3:$B$13; DieserÜbersetzungsSchlüssel; "feldschlüsselSammlDaten:81";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V18" s="37" t="str">
        <f t="shared" ca="1" si="1"/>
        <v>=LET(GewähtleSprache; Hinweise!$B$3; VorhandeneSprachenListe; Feldübersetzungen!$B$3:$B$13; DieserÜbersetzungsSchlüssel; "feldschlüsselSammlDaten:26";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W18" s="37" t="str">
        <f t="shared" ca="1" si="1"/>
        <v>=LET(GewähtleSprache; Hinweise!$B$3; VorhandeneSprachenListe; Feldübersetzungen!$B$3:$B$13; DieserÜbersetzungsSchlüssel; "feldschlüsselSammlDaten:73";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X18" s="37" t="str">
        <f t="shared" ca="1" si="1"/>
        <v>=LET(GewähtleSprache; Hinweise!$B$3; VorhandeneSprachenListe; Feldübersetzungen!$B$3:$B$13; DieserÜbersetzungsSchlüssel; "feldschlüsselSammlDaten:34";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Y18" s="37" t="str">
        <f t="shared" ca="1" si="1"/>
        <v>=LET(GewähtleSprache; Hinweise!$B$3; VorhandeneSprachenListe; Feldübersetzungen!$B$3:$B$13; DieserÜbersetzungsSchlüssel; "feldschlüsselSammlDaten:116";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AZ18" s="37" t="str">
        <f t="shared" ca="1" si="1"/>
        <v>=LET(GewähtleSprache; Hinweise!$B$3; VorhandeneSprachenListe; Feldübersetzungen!$B$3:$B$13; DieserÜbersetzungsSchlüssel; "feldschlüsselSammlDaten:120";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A18" s="37" t="str">
        <f t="shared" ca="1" si="1"/>
        <v>=LET(GewähtleSprache; Hinweise!$B$3; VorhandeneSprachenListe; Feldübersetzungen!$B$3:$B$13; DieserÜbersetzungsSchlüssel; "feldschlüsselSammlDaten:135";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B18" s="37" t="str">
        <f t="shared" ca="1" si="1"/>
        <v>=LET(GewähtleSprache; Hinweise!$B$3; VorhandeneSprachenListe; Feldübersetzungen!$B$3:$B$13; DieserÜbersetzungsSchlüssel; "feldschlüsselSammlDaten:71";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C18" s="37" t="str">
        <f t="shared" ca="1" si="1"/>
        <v>=LET(GewähtleSprache; Hinweise!$B$3; VorhandeneSprachenListe; Feldübersetzungen!$B$3:$B$13; DieserÜbersetzungsSchlüssel; "feldschlüsselSammlDaten:115";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D18" s="37" t="str">
        <f t="shared" ca="1" si="1"/>
        <v>=LET(GewähtleSprache; Hinweise!$B$3; VorhandeneSprachenListe; Feldübersetzungen!$B$3:$B$13; DieserÜbersetzungsSchlüssel; "feldschlüsselSammlDaten:36";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E18" s="37" t="str">
        <f t="shared" ca="1" si="1"/>
        <v>=LET(GewähtleSprache; Hinweise!$B$3; VorhandeneSprachenListe; Feldübersetzungen!$B$3:$B$13; DieserÜbersetzungsSchlüssel; "feldschlüsselSammlDaten:37";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F18" s="37" t="str">
        <f t="shared" ca="1" si="1"/>
        <v>=LET(GewähtleSprache; Hinweise!$B$3; VorhandeneSprachenListe; Feldübersetzungen!$B$3:$B$13; DieserÜbersetzungsSchlüssel; "feldschlüsselSammlDaten:42";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G18" s="37" t="str">
        <f t="shared" ca="1" si="1"/>
        <v>=LET(GewähtleSprache; Hinweise!$B$3; VorhandeneSprachenListe; Feldübersetzungen!$B$3:$B$13; DieserÜbersetzungsSchlüssel; "feldschlüsselSammlDaten:72";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H18" s="37" t="str">
        <f t="shared" ca="1" si="1"/>
        <v>=LET(GewähtleSprache; Hinweise!$B$3; VorhandeneSprachenListe; Feldübersetzungen!$B$3:$B$13; DieserÜbersetzungsSchlüssel; "feldschlüsselSammlDaten:100";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I18" s="37" t="str">
        <f t="shared" ca="1" si="1"/>
        <v>=LET(GewähtleSprache; Hinweise!$B$3; VorhandeneSprachenListe; Feldübersetzungen!$B$3:$B$13; DieserÜbersetzungsSchlüssel; "feldschlüsselSammlDaten:101";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J18" s="37" t="str">
        <f t="shared" ca="1" si="1"/>
        <v>=LET(GewähtleSprache; Hinweise!$B$3; VorhandeneSprachenListe; Feldübersetzungen!$B$3:$B$13; DieserÜbersetzungsSchlüssel; "feldschlüsselSammlDaten:102";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K18" s="37" t="str">
        <f t="shared" ca="1" si="1"/>
        <v>=LET(GewähtleSprache; Hinweise!$B$3; VorhandeneSprachenListe; Feldübersetzungen!$B$3:$B$13; DieserÜbersetzungsSchlüssel; "feldschlüsselSammlDaten:114";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L18" s="37" t="str">
        <f t="shared" ca="1" si="1"/>
        <v>=LET(GewähtleSprache; Hinweise!$B$3; VorhandeneSprachenListe; Feldübersetzungen!$B$3:$B$13; DieserÜbersetzungsSchlüssel; "feldschlüsselSammlDaten:111";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M18" s="38" t="str">
        <f t="shared" ca="1" si="1"/>
        <v>=LET(GewähtleSprache; Hinweise!$B$3; VorhandeneSprachenListe; Feldübersetzungen!$B$3:$B$13; DieserÜbersetzungsSchlüssel; "feldschlüsselSammlDaten:112";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N18" s="37" t="str">
        <f t="shared" ca="1" si="1"/>
        <v>=LET(GewähtleSprache; Hinweise!$B$3; VorhandeneSprachenListe; Feldübersetzungen!$B$3:$B$13; DieserÜbersetzungsSchlüssel; "feldschlüsselSammlDaten:122";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O18" s="37" t="str">
        <f t="shared" ref="BO18:CU18" ca="1" si="2">_xlfn.CONCAT("=LET(GewähtleSprache; ",BO$19,"; VorhandeneSprachenListe; ",BO$20,"; DieserÜbersetzungsSchlüssel; """, BO$2, """; BereichAllerÜbersetzungsSchlüssel; ",BO$21,"; BereichAllerFelderÜbersetzungen; ",BO$22,"; RückgabefelderGefundenerÜbersetzungen;", "WENN( ISTLEER( XVERWEIS(DieserÜbersetzungsSchlüssel; BereichAllerÜbersetzungsSchlüssel; BereichAllerFelderÜbersetzungen) ); ""?Unübersetzt: ""&amp; DieserÜbersetzungsSchlüssel;"," XVERWEIS(DieserÜbersetzungsSchlüssel; BereichAllerÜbersetzungsSchlüssel; BereichAllerFelderÜbersetzungen) ); "," XVERWEIS(GewähtleSprache; VorhandeneSprachenListe; RückgabefelderGefundenerÜbersetzungen ) )")</f>
        <v>=LET(GewähtleSprache; Hinweise!$B$3; VorhandeneSprachenListe; Feldübersetzungen!$B$3:$B$13; DieserÜbersetzungsSchlüssel; "feldschlüsselSammlDaten:106";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P18" s="37" t="str">
        <f t="shared" ca="1" si="2"/>
        <v>=LET(GewähtleSprache; Hinweise!$B$3; VorhandeneSprachenListe; Feldübersetzungen!$B$3:$B$13; DieserÜbersetzungsSchlüssel; "feldschlüsselSammlDaten:107";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Q18" s="37" t="str">
        <f t="shared" ca="1" si="2"/>
        <v>=LET(GewähtleSprache; Hinweise!$B$3; VorhandeneSprachenListe; Feldübersetzungen!$B$3:$B$13; DieserÜbersetzungsSchlüssel; "feldschlüsselSammlDaten:113";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R18" s="37" t="str">
        <f t="shared" ca="1" si="2"/>
        <v>=LET(GewähtleSprache; Hinweise!$B$3; VorhandeneSprachenListe; Feldübersetzungen!$B$3:$B$13; DieserÜbersetzungsSchlüssel; "feldschlüsselSammlDaten:103";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S18" s="37" t="str">
        <f t="shared" ca="1" si="2"/>
        <v>=LET(GewähtleSprache; Hinweise!$B$3; VorhandeneSprachenListe; Feldübersetzungen!$B$3:$B$13; DieserÜbersetzungsSchlüssel; "feldschlüsselSammlDaten:133";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T18" s="37" t="str">
        <f t="shared" ca="1" si="2"/>
        <v>=LET(GewähtleSprache; Hinweise!$B$3; VorhandeneSprachenListe; Feldübersetzungen!$B$3:$B$13; DieserÜbersetzungsSchlüssel; "feldschlüsselSammlDaten:33";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U18" s="37" t="str">
        <f t="shared" ca="1" si="2"/>
        <v>=LET(GewähtleSprache; Hinweise!$B$3; VorhandeneSprachenListe; Feldübersetzungen!$B$3:$B$13; DieserÜbersetzungsSchlüssel; "feldschlüsselSammlDaten:109";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V18" s="37" t="str">
        <f t="shared" ca="1" si="2"/>
        <v>=LET(GewähtleSprache; Hinweise!$B$3; VorhandeneSprachenListe; Feldübersetzungen!$B$3:$B$13; DieserÜbersetzungsSchlüssel; "feldschlüsselSammlDaten:96";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W18" s="37" t="str">
        <f t="shared" ca="1" si="2"/>
        <v>=LET(GewähtleSprache; Hinweise!$B$3; VorhandeneSprachenListe; Feldübersetzungen!$B$3:$B$13; DieserÜbersetzungsSchlüssel; "feldschlüsselSammlDaten:10";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X18" s="37" t="str">
        <f t="shared" ca="1" si="2"/>
        <v>=LET(GewähtleSprache; Hinweise!$B$3; VorhandeneSprachenListe; Feldübersetzungen!$B$3:$B$13; DieserÜbersetzungsSchlüssel; "feldschlüsselSammlDaten:126";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Y18" s="37" t="str">
        <f t="shared" ca="1" si="2"/>
        <v>=LET(GewähtleSprache; Hinweise!$B$3; VorhandeneSprachenListe; Feldübersetzungen!$B$3:$B$13; DieserÜbersetzungsSchlüssel; "feldschlüsselSammlDaten:2";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BZ18" s="37" t="str">
        <f t="shared" ca="1" si="2"/>
        <v>=LET(GewähtleSprache; Hinweise!$B$3; VorhandeneSprachenListe; Feldübersetzungen!$B$3:$B$13; DieserÜbersetzungsSchlüssel; "feldschlüsselSammlDaten:85";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A18" s="37" t="str">
        <f t="shared" ca="1" si="2"/>
        <v>=LET(GewähtleSprache; Hinweise!$B$3; VorhandeneSprachenListe; Feldübersetzungen!$B$3:$B$13; DieserÜbersetzungsSchlüssel; "feldschlüsselSammlDaten:86";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B18" s="37" t="str">
        <f t="shared" ca="1" si="2"/>
        <v>=LET(GewähtleSprache; Hinweise!$B$3; VorhandeneSprachenListe; Feldübersetzungen!$B$3:$B$13; DieserÜbersetzungsSchlüssel; "feldschlüsselSammlDaten:134";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C18" s="37" t="str">
        <f t="shared" ca="1" si="2"/>
        <v>=LET(GewähtleSprache; Hinweise!$B$3; VorhandeneSprachenListe; Feldübersetzungen!$B$3:$B$13; DieserÜbersetzungsSchlüssel; "feldschlüsselSammlDaten:47";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D18" s="37" t="str">
        <f t="shared" ca="1" si="2"/>
        <v>=LET(GewähtleSprache; Hinweise!$B$3; VorhandeneSprachenListe; Feldübersetzungen!$B$3:$B$13; DieserÜbersetzungsSchlüssel; "feldschlüsselSammlDaten:48";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E18" s="37" t="str">
        <f t="shared" ca="1" si="2"/>
        <v>=LET(GewähtleSprache; Hinweise!$B$3; VorhandeneSprachenListe; Feldübersetzungen!$B$3:$B$13; DieserÜbersetzungsSchlüssel; "feldschlüsselSammlDaten:49";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F18" s="37" t="str">
        <f t="shared" ca="1" si="2"/>
        <v>=LET(GewähtleSprache; Hinweise!$B$3; VorhandeneSprachenListe; Feldübersetzungen!$B$3:$B$13; DieserÜbersetzungsSchlüssel; "feldschlüsselSammlDaten:50";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G18" s="37" t="str">
        <f t="shared" ca="1" si="2"/>
        <v>=LET(GewähtleSprache; Hinweise!$B$3; VorhandeneSprachenListe; Feldübersetzungen!$B$3:$B$13; DieserÜbersetzungsSchlüssel; "feldschlüsselSammlDaten:51";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H18" s="37" t="str">
        <f t="shared" ca="1" si="2"/>
        <v>=LET(GewähtleSprache; Hinweise!$B$3; VorhandeneSprachenListe; Feldübersetzungen!$B$3:$B$13; DieserÜbersetzungsSchlüssel; "feldschlüsselSammlDaten:110";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I18" s="37" t="str">
        <f t="shared" ca="1" si="2"/>
        <v>=LET(GewähtleSprache; Hinweise!$B$3; VorhandeneSprachenListe; Feldübersetzungen!$B$3:$B$13; DieserÜbersetzungsSchlüssel; "feldschlüsselSammlDaten:108";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J18" s="37" t="str">
        <f t="shared" ca="1" si="2"/>
        <v>=LET(GewähtleSprache; Hinweise!$B$3; VorhandeneSprachenListe; Feldübersetzungen!$B$3:$B$13; DieserÜbersetzungsSchlüssel; "feldschlüsselSammlDaten:5";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K18" s="37" t="str">
        <f t="shared" ca="1" si="2"/>
        <v>=LET(GewähtleSprache; Hinweise!$B$3; VorhandeneSprachenListe; Feldübersetzungen!$B$3:$B$13; DieserÜbersetzungsSchlüssel; "feldschlüsselSammlDaten:89";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L18" s="37" t="str">
        <f t="shared" ca="1" si="2"/>
        <v>=LET(GewähtleSprache; Hinweise!$B$3; VorhandeneSprachenListe; Feldübersetzungen!$B$3:$B$13; DieserÜbersetzungsSchlüssel; "feldschlüsselSammlDaten:82";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M18" s="37" t="str">
        <f t="shared" ca="1" si="2"/>
        <v>=LET(GewähtleSprache; Hinweise!$B$3; VorhandeneSprachenListe; Feldübersetzungen!$B$3:$B$13; DieserÜbersetzungsSchlüssel; "feldschlüsselSammlDaten:83";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N18" s="37" t="str">
        <f t="shared" ca="1" si="2"/>
        <v>=LET(GewähtleSprache; Hinweise!$B$3; VorhandeneSprachenListe; Feldübersetzungen!$B$3:$B$13; DieserÜbersetzungsSchlüssel; "feldschlüsselSammlDaten:90";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O18" s="37" t="str">
        <f t="shared" ca="1" si="2"/>
        <v>=LET(GewähtleSprache; Hinweise!$B$3; VorhandeneSprachenListe; Feldübersetzungen!$B$3:$B$13; DieserÜbersetzungsSchlüssel; "feldschlüsselSammlDaten:129";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P18" s="37" t="str">
        <f t="shared" ca="1" si="2"/>
        <v>=LET(GewähtleSprache; Hinweise!$B$3; VorhandeneSprachenListe; Feldübersetzungen!$B$3:$B$13; DieserÜbersetzungsSchlüssel; "feldschlüsselSammlDaten:91";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Q18" s="37" t="str">
        <f t="shared" ca="1" si="2"/>
        <v>=LET(GewähtleSprache; Hinweise!$B$3; VorhandeneSprachenListe; Feldübersetzungen!$B$3:$B$13; DieserÜbersetzungsSchlüssel; "feldschlüsselSammlDaten:92";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R18" s="37" t="str">
        <f t="shared" ca="1" si="2"/>
        <v>=LET(GewähtleSprache; Hinweise!$B$3; VorhandeneSprachenListe; Feldübersetzungen!$B$3:$B$13; DieserÜbersetzungsSchlüssel; "feldschlüsselSammlDaten:93";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S18" s="37" t="str">
        <f t="shared" ca="1" si="2"/>
        <v>=LET(GewähtleSprache; Hinweise!$B$3; VorhandeneSprachenListe; Feldübersetzungen!$B$3:$B$13; DieserÜbersetzungsSchlüssel; "feldschlüsselSammlDaten:94";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T18" s="37" t="str">
        <f t="shared" ca="1" si="2"/>
        <v>=LET(GewähtleSprache; Hinweise!$B$3; VorhandeneSprachenListe; Feldübersetzungen!$B$3:$B$13; DieserÜbersetzungsSchlüssel; "feldschlüsselSammlDaten:123";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c r="CU18" s="37" t="str">
        <f t="shared" ca="1" si="2"/>
        <v>=LET(GewähtleSprache; Hinweise!$B$3; VorhandeneSprachenListe; Feldübersetzungen!$B$3:$B$13; DieserÜbersetzungsSchlüssel; "feldschlüsselSammlDaten:84"; BereichAllerÜbersetzungsSchlüssel; Feldübersetzungen!$C$2:$CU$2; BereichAllerFelderÜbersetzungen; Feldübersetzungen!$C$3:$CU$13; RückgabefelderGefundenerÜbersetzungen;WENN( ISTLEER( XVERWEIS(DieserÜbersetzungsSchlüssel; BereichAllerÜbersetzungsSchlüssel; BereichAllerFelderÜbersetzungen) ); "?Unübersetzt: "&amp; DieserÜbersetzungsSchlüssel; XVERWEIS(DieserÜbersetzungsSchlüssel; BereichAllerÜbersetzungsSchlüssel; BereichAllerFelderÜbersetzungen) );  XVERWEIS(GewähtleSprache; VorhandeneSprachenListe; RückgabefelderGefundenerÜbersetzungen ) )</v>
      </c>
    </row>
    <row r="19" spans="1:99" x14ac:dyDescent="0.25">
      <c r="B19" s="7" t="s">
        <v>332</v>
      </c>
      <c r="C19" s="8" t="str" cm="1">
        <f t="array" aca="1" ref="C19" ca="1">_xlfn.LET(_xlpm.GewählteSprache, Hinweise!$B$3, _xlpm.ArbeitsblattBezug, MID(CELL("Dateiname",_xlpm.GewählteSprache),SEARCH("]",CELL("Dateiname",_xlpm.GewählteSprache))+1,255), ADDRESS(ROW(_xlpm.GewählteSprache),COLUMN(_xlpm.GewählteSprache),1,1,_xlpm.ArbeitsblattBezug))</f>
        <v>Hinweise!$B$3</v>
      </c>
      <c r="D19" s="8" t="str" cm="1">
        <f t="array" aca="1" ref="D19" ca="1">_xlfn.LET(_xlpm.GewählteSprache, Hinweise!$B$3, _xlpm.ArbeitsblattBezug, MID(CELL("Dateiname",_xlpm.GewählteSprache),SEARCH("]",CELL("Dateiname",_xlpm.GewählteSprache))+1,255), ADDRESS(ROW(_xlpm.GewählteSprache),COLUMN(_xlpm.GewählteSprache),1,1,_xlpm.ArbeitsblattBezug))</f>
        <v>Hinweise!$B$3</v>
      </c>
      <c r="E19" s="8" t="str" cm="1">
        <f t="array" aca="1" ref="E19" ca="1">_xlfn.LET(_xlpm.GewählteSprache, Hinweise!$B$3, _xlpm.ArbeitsblattBezug, MID(CELL("Dateiname",_xlpm.GewählteSprache),SEARCH("]",CELL("Dateiname",_xlpm.GewählteSprache))+1,255), ADDRESS(ROW(_xlpm.GewählteSprache),COLUMN(_xlpm.GewählteSprache),1,1,_xlpm.ArbeitsblattBezug))</f>
        <v>Hinweise!$B$3</v>
      </c>
      <c r="F19" s="8" t="str" cm="1">
        <f t="array" aca="1" ref="F19" ca="1">_xlfn.LET(_xlpm.GewählteSprache, Hinweise!$B$3, _xlpm.ArbeitsblattBezug, MID(CELL("Dateiname",_xlpm.GewählteSprache),SEARCH("]",CELL("Dateiname",_xlpm.GewählteSprache))+1,255), ADDRESS(ROW(_xlpm.GewählteSprache),COLUMN(_xlpm.GewählteSprache),1,1,_xlpm.ArbeitsblattBezug))</f>
        <v>Hinweise!$B$3</v>
      </c>
      <c r="G19" s="8" t="str" cm="1">
        <f t="array" aca="1" ref="G19" ca="1">_xlfn.LET(_xlpm.GewählteSprache, Hinweise!$B$3, _xlpm.ArbeitsblattBezug, MID(CELL("Dateiname",_xlpm.GewählteSprache),SEARCH("]",CELL("Dateiname",_xlpm.GewählteSprache))+1,255), ADDRESS(ROW(_xlpm.GewählteSprache),COLUMN(_xlpm.GewählteSprache),1,1,_xlpm.ArbeitsblattBezug))</f>
        <v>Hinweise!$B$3</v>
      </c>
      <c r="H19" s="8" t="str" cm="1">
        <f t="array" aca="1" ref="H19" ca="1">_xlfn.LET(_xlpm.GewählteSprache, Hinweise!$B$3, _xlpm.ArbeitsblattBezug, MID(CELL("Dateiname",_xlpm.GewählteSprache),SEARCH("]",CELL("Dateiname",_xlpm.GewählteSprache))+1,255), ADDRESS(ROW(_xlpm.GewählteSprache),COLUMN(_xlpm.GewählteSprache),1,1,_xlpm.ArbeitsblattBezug))</f>
        <v>Hinweise!$B$3</v>
      </c>
      <c r="I19" s="8" t="str" cm="1">
        <f t="array" aca="1" ref="I19" ca="1">_xlfn.LET(_xlpm.GewählteSprache, Hinweise!$B$3, _xlpm.ArbeitsblattBezug, MID(CELL("Dateiname",_xlpm.GewählteSprache),SEARCH("]",CELL("Dateiname",_xlpm.GewählteSprache))+1,255), ADDRESS(ROW(_xlpm.GewählteSprache),COLUMN(_xlpm.GewählteSprache),1,1,_xlpm.ArbeitsblattBezug))</f>
        <v>Hinweise!$B$3</v>
      </c>
      <c r="J19" s="8" t="str" cm="1">
        <f t="array" aca="1" ref="J19" ca="1">_xlfn.LET(_xlpm.GewählteSprache, Hinweise!$B$3, _xlpm.ArbeitsblattBezug, MID(CELL("Dateiname",_xlpm.GewählteSprache),SEARCH("]",CELL("Dateiname",_xlpm.GewählteSprache))+1,255), ADDRESS(ROW(_xlpm.GewählteSprache),COLUMN(_xlpm.GewählteSprache),1,1,_xlpm.ArbeitsblattBezug))</f>
        <v>Hinweise!$B$3</v>
      </c>
      <c r="K19" s="8" t="str" cm="1">
        <f t="array" aca="1" ref="K19" ca="1">_xlfn.LET(_xlpm.GewählteSprache, Hinweise!$B$3, _xlpm.ArbeitsblattBezug, MID(CELL("Dateiname",_xlpm.GewählteSprache),SEARCH("]",CELL("Dateiname",_xlpm.GewählteSprache))+1,255), ADDRESS(ROW(_xlpm.GewählteSprache),COLUMN(_xlpm.GewählteSprache),1,1,_xlpm.ArbeitsblattBezug))</f>
        <v>Hinweise!$B$3</v>
      </c>
      <c r="L19" s="8" t="str" cm="1">
        <f t="array" aca="1" ref="L19" ca="1">_xlfn.LET(_xlpm.GewählteSprache, Hinweise!$B$3, _xlpm.ArbeitsblattBezug, MID(CELL("Dateiname",_xlpm.GewählteSprache),SEARCH("]",CELL("Dateiname",_xlpm.GewählteSprache))+1,255), ADDRESS(ROW(_xlpm.GewählteSprache),COLUMN(_xlpm.GewählteSprache),1,1,_xlpm.ArbeitsblattBezug))</f>
        <v>Hinweise!$B$3</v>
      </c>
      <c r="M19" s="8" t="str" cm="1">
        <f t="array" aca="1" ref="M19" ca="1">_xlfn.LET(_xlpm.GewählteSprache, Hinweise!$B$3, _xlpm.ArbeitsblattBezug, MID(CELL("Dateiname",_xlpm.GewählteSprache),SEARCH("]",CELL("Dateiname",_xlpm.GewählteSprache))+1,255), ADDRESS(ROW(_xlpm.GewählteSprache),COLUMN(_xlpm.GewählteSprache),1,1,_xlpm.ArbeitsblattBezug))</f>
        <v>Hinweise!$B$3</v>
      </c>
      <c r="N19" s="8" t="str" cm="1">
        <f t="array" aca="1" ref="N19" ca="1">_xlfn.LET(_xlpm.GewählteSprache, Hinweise!$B$3, _xlpm.ArbeitsblattBezug, MID(CELL("Dateiname",_xlpm.GewählteSprache),SEARCH("]",CELL("Dateiname",_xlpm.GewählteSprache))+1,255), ADDRESS(ROW(_xlpm.GewählteSprache),COLUMN(_xlpm.GewählteSprache),1,1,_xlpm.ArbeitsblattBezug))</f>
        <v>Hinweise!$B$3</v>
      </c>
      <c r="O19" s="8" t="str" cm="1">
        <f t="array" aca="1" ref="O19" ca="1">_xlfn.LET(_xlpm.GewählteSprache, Hinweise!$B$3, _xlpm.ArbeitsblattBezug, MID(CELL("Dateiname",_xlpm.GewählteSprache),SEARCH("]",CELL("Dateiname",_xlpm.GewählteSprache))+1,255), ADDRESS(ROW(_xlpm.GewählteSprache),COLUMN(_xlpm.GewählteSprache),1,1,_xlpm.ArbeitsblattBezug))</f>
        <v>Hinweise!$B$3</v>
      </c>
      <c r="P19" s="8" t="str" cm="1">
        <f t="array" aca="1" ref="P19" ca="1">_xlfn.LET(_xlpm.GewählteSprache, Hinweise!$B$3, _xlpm.ArbeitsblattBezug, MID(CELL("Dateiname",_xlpm.GewählteSprache),SEARCH("]",CELL("Dateiname",_xlpm.GewählteSprache))+1,255), ADDRESS(ROW(_xlpm.GewählteSprache),COLUMN(_xlpm.GewählteSprache),1,1,_xlpm.ArbeitsblattBezug))</f>
        <v>Hinweise!$B$3</v>
      </c>
      <c r="Q19" s="8" t="str" cm="1">
        <f t="array" aca="1" ref="Q19" ca="1">_xlfn.LET(_xlpm.GewählteSprache, Hinweise!$B$3, _xlpm.ArbeitsblattBezug, MID(CELL("Dateiname",_xlpm.GewählteSprache),SEARCH("]",CELL("Dateiname",_xlpm.GewählteSprache))+1,255), ADDRESS(ROW(_xlpm.GewählteSprache),COLUMN(_xlpm.GewählteSprache),1,1,_xlpm.ArbeitsblattBezug))</f>
        <v>Hinweise!$B$3</v>
      </c>
      <c r="R19" s="8" t="str" cm="1">
        <f t="array" aca="1" ref="R19" ca="1">_xlfn.LET(_xlpm.GewählteSprache, Hinweise!$B$3, _xlpm.ArbeitsblattBezug, MID(CELL("Dateiname",_xlpm.GewählteSprache),SEARCH("]",CELL("Dateiname",_xlpm.GewählteSprache))+1,255), ADDRESS(ROW(_xlpm.GewählteSprache),COLUMN(_xlpm.GewählteSprache),1,1,_xlpm.ArbeitsblattBezug))</f>
        <v>Hinweise!$B$3</v>
      </c>
      <c r="S19" s="8" t="str" cm="1">
        <f t="array" aca="1" ref="S19" ca="1">_xlfn.LET(_xlpm.GewählteSprache, Hinweise!$B$3, _xlpm.ArbeitsblattBezug, MID(CELL("Dateiname",_xlpm.GewählteSprache),SEARCH("]",CELL("Dateiname",_xlpm.GewählteSprache))+1,255), ADDRESS(ROW(_xlpm.GewählteSprache),COLUMN(_xlpm.GewählteSprache),1,1,_xlpm.ArbeitsblattBezug))</f>
        <v>Hinweise!$B$3</v>
      </c>
      <c r="T19" s="8" t="str" cm="1">
        <f t="array" aca="1" ref="T19" ca="1">_xlfn.LET(_xlpm.GewählteSprache, Hinweise!$B$3, _xlpm.ArbeitsblattBezug, MID(CELL("Dateiname",_xlpm.GewählteSprache),SEARCH("]",CELL("Dateiname",_xlpm.GewählteSprache))+1,255), ADDRESS(ROW(_xlpm.GewählteSprache),COLUMN(_xlpm.GewählteSprache),1,1,_xlpm.ArbeitsblattBezug))</f>
        <v>Hinweise!$B$3</v>
      </c>
      <c r="U19" s="8" t="str" cm="1">
        <f t="array" aca="1" ref="U19" ca="1">_xlfn.LET(_xlpm.GewählteSprache, Hinweise!$B$3, _xlpm.ArbeitsblattBezug, MID(CELL("Dateiname",_xlpm.GewählteSprache),SEARCH("]",CELL("Dateiname",_xlpm.GewählteSprache))+1,255), ADDRESS(ROW(_xlpm.GewählteSprache),COLUMN(_xlpm.GewählteSprache),1,1,_xlpm.ArbeitsblattBezug))</f>
        <v>Hinweise!$B$3</v>
      </c>
      <c r="V19" s="8" t="str" cm="1">
        <f t="array" aca="1" ref="V19" ca="1">_xlfn.LET(_xlpm.GewählteSprache, Hinweise!$B$3, _xlpm.ArbeitsblattBezug, MID(CELL("Dateiname",_xlpm.GewählteSprache),SEARCH("]",CELL("Dateiname",_xlpm.GewählteSprache))+1,255), ADDRESS(ROW(_xlpm.GewählteSprache),COLUMN(_xlpm.GewählteSprache),1,1,_xlpm.ArbeitsblattBezug))</f>
        <v>Hinweise!$B$3</v>
      </c>
      <c r="W19" s="8" t="str" cm="1">
        <f t="array" aca="1" ref="W19" ca="1">_xlfn.LET(_xlpm.GewählteSprache, Hinweise!$B$3, _xlpm.ArbeitsblattBezug, MID(CELL("Dateiname",_xlpm.GewählteSprache),SEARCH("]",CELL("Dateiname",_xlpm.GewählteSprache))+1,255), ADDRESS(ROW(_xlpm.GewählteSprache),COLUMN(_xlpm.GewählteSprache),1,1,_xlpm.ArbeitsblattBezug))</f>
        <v>Hinweise!$B$3</v>
      </c>
      <c r="X19" s="8" t="str" cm="1">
        <f t="array" aca="1" ref="X19" ca="1">_xlfn.LET(_xlpm.GewählteSprache, Hinweise!$B$3, _xlpm.ArbeitsblattBezug, MID(CELL("Dateiname",_xlpm.GewählteSprache),SEARCH("]",CELL("Dateiname",_xlpm.GewählteSprache))+1,255), ADDRESS(ROW(_xlpm.GewählteSprache),COLUMN(_xlpm.GewählteSprache),1,1,_xlpm.ArbeitsblattBezug))</f>
        <v>Hinweise!$B$3</v>
      </c>
      <c r="Y19" s="8" t="str" cm="1">
        <f t="array" aca="1" ref="Y19" ca="1">_xlfn.LET(_xlpm.GewählteSprache, Hinweise!$B$3, _xlpm.ArbeitsblattBezug, MID(CELL("Dateiname",_xlpm.GewählteSprache),SEARCH("]",CELL("Dateiname",_xlpm.GewählteSprache))+1,255), ADDRESS(ROW(_xlpm.GewählteSprache),COLUMN(_xlpm.GewählteSprache),1,1,_xlpm.ArbeitsblattBezug))</f>
        <v>Hinweise!$B$3</v>
      </c>
      <c r="Z19" s="8" t="str" cm="1">
        <f t="array" aca="1" ref="Z19" ca="1">_xlfn.LET(_xlpm.GewählteSprache, Hinweise!$B$3, _xlpm.ArbeitsblattBezug, MID(CELL("Dateiname",_xlpm.GewählteSprache),SEARCH("]",CELL("Dateiname",_xlpm.GewählteSprache))+1,255), ADDRESS(ROW(_xlpm.GewählteSprache),COLUMN(_xlpm.GewählteSprache),1,1,_xlpm.ArbeitsblattBezug))</f>
        <v>Hinweise!$B$3</v>
      </c>
      <c r="AA19" s="8" t="str" cm="1">
        <f t="array" aca="1" ref="AA19" ca="1">_xlfn.LET(_xlpm.GewählteSprache, Hinweise!$B$3, _xlpm.ArbeitsblattBezug, MID(CELL("Dateiname",_xlpm.GewählteSprache),SEARCH("]",CELL("Dateiname",_xlpm.GewählteSprache))+1,255), ADDRESS(ROW(_xlpm.GewählteSprache),COLUMN(_xlpm.GewählteSprache),1,1,_xlpm.ArbeitsblattBezug))</f>
        <v>Hinweise!$B$3</v>
      </c>
      <c r="AB19" s="8" t="str" cm="1">
        <f t="array" aca="1" ref="AB19" ca="1">_xlfn.LET(_xlpm.GewählteSprache, Hinweise!$B$3, _xlpm.ArbeitsblattBezug, MID(CELL("Dateiname",_xlpm.GewählteSprache),SEARCH("]",CELL("Dateiname",_xlpm.GewählteSprache))+1,255), ADDRESS(ROW(_xlpm.GewählteSprache),COLUMN(_xlpm.GewählteSprache),1,1,_xlpm.ArbeitsblattBezug))</f>
        <v>Hinweise!$B$3</v>
      </c>
      <c r="AC19" s="8" t="str" cm="1">
        <f t="array" aca="1" ref="AC19" ca="1">_xlfn.LET(_xlpm.GewählteSprache, Hinweise!$B$3, _xlpm.ArbeitsblattBezug, MID(CELL("Dateiname",_xlpm.GewählteSprache),SEARCH("]",CELL("Dateiname",_xlpm.GewählteSprache))+1,255), ADDRESS(ROW(_xlpm.GewählteSprache),COLUMN(_xlpm.GewählteSprache),1,1,_xlpm.ArbeitsblattBezug))</f>
        <v>Hinweise!$B$3</v>
      </c>
      <c r="AD19" s="8" t="str" cm="1">
        <f t="array" aca="1" ref="AD19" ca="1">_xlfn.LET(_xlpm.GewählteSprache, Hinweise!$B$3, _xlpm.ArbeitsblattBezug, MID(CELL("Dateiname",_xlpm.GewählteSprache),SEARCH("]",CELL("Dateiname",_xlpm.GewählteSprache))+1,255), ADDRESS(ROW(_xlpm.GewählteSprache),COLUMN(_xlpm.GewählteSprache),1,1,_xlpm.ArbeitsblattBezug))</f>
        <v>Hinweise!$B$3</v>
      </c>
      <c r="AE19" s="8" t="str" cm="1">
        <f t="array" aca="1" ref="AE19" ca="1">_xlfn.LET(_xlpm.GewählteSprache, Hinweise!$B$3, _xlpm.ArbeitsblattBezug, MID(CELL("Dateiname",_xlpm.GewählteSprache),SEARCH("]",CELL("Dateiname",_xlpm.GewählteSprache))+1,255), ADDRESS(ROW(_xlpm.GewählteSprache),COLUMN(_xlpm.GewählteSprache),1,1,_xlpm.ArbeitsblattBezug))</f>
        <v>Hinweise!$B$3</v>
      </c>
      <c r="AF19" s="8" t="str" cm="1">
        <f t="array" aca="1" ref="AF19" ca="1">_xlfn.LET(_xlpm.GewählteSprache, Hinweise!$B$3, _xlpm.ArbeitsblattBezug, MID(CELL("Dateiname",_xlpm.GewählteSprache),SEARCH("]",CELL("Dateiname",_xlpm.GewählteSprache))+1,255), ADDRESS(ROW(_xlpm.GewählteSprache),COLUMN(_xlpm.GewählteSprache),1,1,_xlpm.ArbeitsblattBezug))</f>
        <v>Hinweise!$B$3</v>
      </c>
      <c r="AG19" s="8" t="str" cm="1">
        <f t="array" aca="1" ref="AG19" ca="1">_xlfn.LET(_xlpm.GewählteSprache, Hinweise!$B$3, _xlpm.ArbeitsblattBezug, MID(CELL("Dateiname",_xlpm.GewählteSprache),SEARCH("]",CELL("Dateiname",_xlpm.GewählteSprache))+1,255), ADDRESS(ROW(_xlpm.GewählteSprache),COLUMN(_xlpm.GewählteSprache),1,1,_xlpm.ArbeitsblattBezug))</f>
        <v>Hinweise!$B$3</v>
      </c>
      <c r="AH19" s="8" t="str" cm="1">
        <f t="array" aca="1" ref="AH19" ca="1">_xlfn.LET(_xlpm.GewählteSprache, Hinweise!$B$3, _xlpm.ArbeitsblattBezug, MID(CELL("Dateiname",_xlpm.GewählteSprache),SEARCH("]",CELL("Dateiname",_xlpm.GewählteSprache))+1,255), ADDRESS(ROW(_xlpm.GewählteSprache),COLUMN(_xlpm.GewählteSprache),1,1,_xlpm.ArbeitsblattBezug))</f>
        <v>Hinweise!$B$3</v>
      </c>
      <c r="AI19" s="8" t="str" cm="1">
        <f t="array" aca="1" ref="AI19" ca="1">_xlfn.LET(_xlpm.GewählteSprache, Hinweise!$B$3, _xlpm.ArbeitsblattBezug, MID(CELL("Dateiname",_xlpm.GewählteSprache),SEARCH("]",CELL("Dateiname",_xlpm.GewählteSprache))+1,255), ADDRESS(ROW(_xlpm.GewählteSprache),COLUMN(_xlpm.GewählteSprache),1,1,_xlpm.ArbeitsblattBezug))</f>
        <v>Hinweise!$B$3</v>
      </c>
      <c r="AJ19" s="8" t="str" cm="1">
        <f t="array" aca="1" ref="AJ19" ca="1">_xlfn.LET(_xlpm.GewählteSprache, Hinweise!$B$3, _xlpm.ArbeitsblattBezug, MID(CELL("Dateiname",_xlpm.GewählteSprache),SEARCH("]",CELL("Dateiname",_xlpm.GewählteSprache))+1,255), ADDRESS(ROW(_xlpm.GewählteSprache),COLUMN(_xlpm.GewählteSprache),1,1,_xlpm.ArbeitsblattBezug))</f>
        <v>Hinweise!$B$3</v>
      </c>
      <c r="AK19" s="8" t="str" cm="1">
        <f t="array" aca="1" ref="AK19" ca="1">_xlfn.LET(_xlpm.GewählteSprache, Hinweise!$B$3, _xlpm.ArbeitsblattBezug, MID(CELL("Dateiname",_xlpm.GewählteSprache),SEARCH("]",CELL("Dateiname",_xlpm.GewählteSprache))+1,255), ADDRESS(ROW(_xlpm.GewählteSprache),COLUMN(_xlpm.GewählteSprache),1,1,_xlpm.ArbeitsblattBezug))</f>
        <v>Hinweise!$B$3</v>
      </c>
      <c r="AL19" s="8" t="str" cm="1">
        <f t="array" aca="1" ref="AL19" ca="1">_xlfn.LET(_xlpm.GewählteSprache, Hinweise!$B$3, _xlpm.ArbeitsblattBezug, MID(CELL("Dateiname",_xlpm.GewählteSprache),SEARCH("]",CELL("Dateiname",_xlpm.GewählteSprache))+1,255), ADDRESS(ROW(_xlpm.GewählteSprache),COLUMN(_xlpm.GewählteSprache),1,1,_xlpm.ArbeitsblattBezug))</f>
        <v>Hinweise!$B$3</v>
      </c>
      <c r="AM19" s="8" t="str" cm="1">
        <f t="array" aca="1" ref="AM19" ca="1">_xlfn.LET(_xlpm.GewählteSprache, Hinweise!$B$3, _xlpm.ArbeitsblattBezug, MID(CELL("Dateiname",_xlpm.GewählteSprache),SEARCH("]",CELL("Dateiname",_xlpm.GewählteSprache))+1,255), ADDRESS(ROW(_xlpm.GewählteSprache),COLUMN(_xlpm.GewählteSprache),1,1,_xlpm.ArbeitsblattBezug))</f>
        <v>Hinweise!$B$3</v>
      </c>
      <c r="AN19" s="8" t="str" cm="1">
        <f t="array" aca="1" ref="AN19" ca="1">_xlfn.LET(_xlpm.GewählteSprache, Hinweise!$B$3, _xlpm.ArbeitsblattBezug, MID(CELL("Dateiname",_xlpm.GewählteSprache),SEARCH("]",CELL("Dateiname",_xlpm.GewählteSprache))+1,255), ADDRESS(ROW(_xlpm.GewählteSprache),COLUMN(_xlpm.GewählteSprache),1,1,_xlpm.ArbeitsblattBezug))</f>
        <v>Hinweise!$B$3</v>
      </c>
      <c r="AO19" s="8" t="str" cm="1">
        <f t="array" aca="1" ref="AO19" ca="1">_xlfn.LET(_xlpm.GewählteSprache, Hinweise!$B$3, _xlpm.ArbeitsblattBezug, MID(CELL("Dateiname",_xlpm.GewählteSprache),SEARCH("]",CELL("Dateiname",_xlpm.GewählteSprache))+1,255), ADDRESS(ROW(_xlpm.GewählteSprache),COLUMN(_xlpm.GewählteSprache),1,1,_xlpm.ArbeitsblattBezug))</f>
        <v>Hinweise!$B$3</v>
      </c>
      <c r="AP19" s="8" t="str" cm="1">
        <f t="array" aca="1" ref="AP19" ca="1">_xlfn.LET(_xlpm.GewählteSprache, Hinweise!$B$3, _xlpm.ArbeitsblattBezug, MID(CELL("Dateiname",_xlpm.GewählteSprache),SEARCH("]",CELL("Dateiname",_xlpm.GewählteSprache))+1,255), ADDRESS(ROW(_xlpm.GewählteSprache),COLUMN(_xlpm.GewählteSprache),1,1,_xlpm.ArbeitsblattBezug))</f>
        <v>Hinweise!$B$3</v>
      </c>
      <c r="AQ19" s="8" t="str" cm="1">
        <f t="array" aca="1" ref="AQ19" ca="1">_xlfn.LET(_xlpm.GewählteSprache, Hinweise!$B$3, _xlpm.ArbeitsblattBezug, MID(CELL("Dateiname",_xlpm.GewählteSprache),SEARCH("]",CELL("Dateiname",_xlpm.GewählteSprache))+1,255), ADDRESS(ROW(_xlpm.GewählteSprache),COLUMN(_xlpm.GewählteSprache),1,1,_xlpm.ArbeitsblattBezug))</f>
        <v>Hinweise!$B$3</v>
      </c>
      <c r="AR19" s="8" t="str" cm="1">
        <f t="array" aca="1" ref="AR19" ca="1">_xlfn.LET(_xlpm.GewählteSprache, Hinweise!$B$3, _xlpm.ArbeitsblattBezug, MID(CELL("Dateiname",_xlpm.GewählteSprache),SEARCH("]",CELL("Dateiname",_xlpm.GewählteSprache))+1,255), ADDRESS(ROW(_xlpm.GewählteSprache),COLUMN(_xlpm.GewählteSprache),1,1,_xlpm.ArbeitsblattBezug))</f>
        <v>Hinweise!$B$3</v>
      </c>
      <c r="AS19" s="8" t="str" cm="1">
        <f t="array" aca="1" ref="AS19" ca="1">_xlfn.LET(_xlpm.GewählteSprache, Hinweise!$B$3, _xlpm.ArbeitsblattBezug, MID(CELL("Dateiname",_xlpm.GewählteSprache),SEARCH("]",CELL("Dateiname",_xlpm.GewählteSprache))+1,255), ADDRESS(ROW(_xlpm.GewählteSprache),COLUMN(_xlpm.GewählteSprache),1,1,_xlpm.ArbeitsblattBezug))</f>
        <v>Hinweise!$B$3</v>
      </c>
      <c r="AT19" s="8" t="str" cm="1">
        <f t="array" aca="1" ref="AT19" ca="1">_xlfn.LET(_xlpm.GewählteSprache, Hinweise!$B$3, _xlpm.ArbeitsblattBezug, MID(CELL("Dateiname",_xlpm.GewählteSprache),SEARCH("]",CELL("Dateiname",_xlpm.GewählteSprache))+1,255), ADDRESS(ROW(_xlpm.GewählteSprache),COLUMN(_xlpm.GewählteSprache),1,1,_xlpm.ArbeitsblattBezug))</f>
        <v>Hinweise!$B$3</v>
      </c>
      <c r="AU19" s="8" t="str" cm="1">
        <f t="array" aca="1" ref="AU19" ca="1">_xlfn.LET(_xlpm.GewählteSprache, Hinweise!$B$3, _xlpm.ArbeitsblattBezug, MID(CELL("Dateiname",_xlpm.GewählteSprache),SEARCH("]",CELL("Dateiname",_xlpm.GewählteSprache))+1,255), ADDRESS(ROW(_xlpm.GewählteSprache),COLUMN(_xlpm.GewählteSprache),1,1,_xlpm.ArbeitsblattBezug))</f>
        <v>Hinweise!$B$3</v>
      </c>
      <c r="AV19" s="8" t="str" cm="1">
        <f t="array" aca="1" ref="AV19" ca="1">_xlfn.LET(_xlpm.GewählteSprache, Hinweise!$B$3, _xlpm.ArbeitsblattBezug, MID(CELL("Dateiname",_xlpm.GewählteSprache),SEARCH("]",CELL("Dateiname",_xlpm.GewählteSprache))+1,255), ADDRESS(ROW(_xlpm.GewählteSprache),COLUMN(_xlpm.GewählteSprache),1,1,_xlpm.ArbeitsblattBezug))</f>
        <v>Hinweise!$B$3</v>
      </c>
      <c r="AW19" s="8" t="str" cm="1">
        <f t="array" aca="1" ref="AW19" ca="1">_xlfn.LET(_xlpm.GewählteSprache, Hinweise!$B$3, _xlpm.ArbeitsblattBezug, MID(CELL("Dateiname",_xlpm.GewählteSprache),SEARCH("]",CELL("Dateiname",_xlpm.GewählteSprache))+1,255), ADDRESS(ROW(_xlpm.GewählteSprache),COLUMN(_xlpm.GewählteSprache),1,1,_xlpm.ArbeitsblattBezug))</f>
        <v>Hinweise!$B$3</v>
      </c>
      <c r="AX19" s="8" t="str" cm="1">
        <f t="array" aca="1" ref="AX19" ca="1">_xlfn.LET(_xlpm.GewählteSprache, Hinweise!$B$3, _xlpm.ArbeitsblattBezug, MID(CELL("Dateiname",_xlpm.GewählteSprache),SEARCH("]",CELL("Dateiname",_xlpm.GewählteSprache))+1,255), ADDRESS(ROW(_xlpm.GewählteSprache),COLUMN(_xlpm.GewählteSprache),1,1,_xlpm.ArbeitsblattBezug))</f>
        <v>Hinweise!$B$3</v>
      </c>
      <c r="AY19" s="8" t="str" cm="1">
        <f t="array" aca="1" ref="AY19" ca="1">_xlfn.LET(_xlpm.GewählteSprache, Hinweise!$B$3, _xlpm.ArbeitsblattBezug, MID(CELL("Dateiname",_xlpm.GewählteSprache),SEARCH("]",CELL("Dateiname",_xlpm.GewählteSprache))+1,255), ADDRESS(ROW(_xlpm.GewählteSprache),COLUMN(_xlpm.GewählteSprache),1,1,_xlpm.ArbeitsblattBezug))</f>
        <v>Hinweise!$B$3</v>
      </c>
      <c r="AZ19" s="8" t="str" cm="1">
        <f t="array" aca="1" ref="AZ19" ca="1">_xlfn.LET(_xlpm.GewählteSprache, Hinweise!$B$3, _xlpm.ArbeitsblattBezug, MID(CELL("Dateiname",_xlpm.GewählteSprache),SEARCH("]",CELL("Dateiname",_xlpm.GewählteSprache))+1,255), ADDRESS(ROW(_xlpm.GewählteSprache),COLUMN(_xlpm.GewählteSprache),1,1,_xlpm.ArbeitsblattBezug))</f>
        <v>Hinweise!$B$3</v>
      </c>
      <c r="BA19" s="8" t="str" cm="1">
        <f t="array" aca="1" ref="BA19" ca="1">_xlfn.LET(_xlpm.GewählteSprache, Hinweise!$B$3, _xlpm.ArbeitsblattBezug, MID(CELL("Dateiname",_xlpm.GewählteSprache),SEARCH("]",CELL("Dateiname",_xlpm.GewählteSprache))+1,255), ADDRESS(ROW(_xlpm.GewählteSprache),COLUMN(_xlpm.GewählteSprache),1,1,_xlpm.ArbeitsblattBezug))</f>
        <v>Hinweise!$B$3</v>
      </c>
      <c r="BB19" s="8" t="str" cm="1">
        <f t="array" aca="1" ref="BB19" ca="1">_xlfn.LET(_xlpm.GewählteSprache, Hinweise!$B$3, _xlpm.ArbeitsblattBezug, MID(CELL("Dateiname",_xlpm.GewählteSprache),SEARCH("]",CELL("Dateiname",_xlpm.GewählteSprache))+1,255), ADDRESS(ROW(_xlpm.GewählteSprache),COLUMN(_xlpm.GewählteSprache),1,1,_xlpm.ArbeitsblattBezug))</f>
        <v>Hinweise!$B$3</v>
      </c>
      <c r="BC19" s="8" t="str" cm="1">
        <f t="array" aca="1" ref="BC19" ca="1">_xlfn.LET(_xlpm.GewählteSprache, Hinweise!$B$3, _xlpm.ArbeitsblattBezug, MID(CELL("Dateiname",_xlpm.GewählteSprache),SEARCH("]",CELL("Dateiname",_xlpm.GewählteSprache))+1,255), ADDRESS(ROW(_xlpm.GewählteSprache),COLUMN(_xlpm.GewählteSprache),1,1,_xlpm.ArbeitsblattBezug))</f>
        <v>Hinweise!$B$3</v>
      </c>
      <c r="BD19" s="8" t="str" cm="1">
        <f t="array" aca="1" ref="BD19" ca="1">_xlfn.LET(_xlpm.GewählteSprache, Hinweise!$B$3, _xlpm.ArbeitsblattBezug, MID(CELL("Dateiname",_xlpm.GewählteSprache),SEARCH("]",CELL("Dateiname",_xlpm.GewählteSprache))+1,255), ADDRESS(ROW(_xlpm.GewählteSprache),COLUMN(_xlpm.GewählteSprache),1,1,_xlpm.ArbeitsblattBezug))</f>
        <v>Hinweise!$B$3</v>
      </c>
      <c r="BE19" s="8" t="str" cm="1">
        <f t="array" aca="1" ref="BE19" ca="1">_xlfn.LET(_xlpm.GewählteSprache, Hinweise!$B$3, _xlpm.ArbeitsblattBezug, MID(CELL("Dateiname",_xlpm.GewählteSprache),SEARCH("]",CELL("Dateiname",_xlpm.GewählteSprache))+1,255), ADDRESS(ROW(_xlpm.GewählteSprache),COLUMN(_xlpm.GewählteSprache),1,1,_xlpm.ArbeitsblattBezug))</f>
        <v>Hinweise!$B$3</v>
      </c>
      <c r="BF19" s="8" t="str" cm="1">
        <f t="array" aca="1" ref="BF19" ca="1">_xlfn.LET(_xlpm.GewählteSprache, Hinweise!$B$3, _xlpm.ArbeitsblattBezug, MID(CELL("Dateiname",_xlpm.GewählteSprache),SEARCH("]",CELL("Dateiname",_xlpm.GewählteSprache))+1,255), ADDRESS(ROW(_xlpm.GewählteSprache),COLUMN(_xlpm.GewählteSprache),1,1,_xlpm.ArbeitsblattBezug))</f>
        <v>Hinweise!$B$3</v>
      </c>
      <c r="BG19" s="8" t="str" cm="1">
        <f t="array" aca="1" ref="BG19" ca="1">_xlfn.LET(_xlpm.GewählteSprache, Hinweise!$B$3, _xlpm.ArbeitsblattBezug, MID(CELL("Dateiname",_xlpm.GewählteSprache),SEARCH("]",CELL("Dateiname",_xlpm.GewählteSprache))+1,255), ADDRESS(ROW(_xlpm.GewählteSprache),COLUMN(_xlpm.GewählteSprache),1,1,_xlpm.ArbeitsblattBezug))</f>
        <v>Hinweise!$B$3</v>
      </c>
      <c r="BH19" s="8" t="str" cm="1">
        <f t="array" aca="1" ref="BH19" ca="1">_xlfn.LET(_xlpm.GewählteSprache, Hinweise!$B$3, _xlpm.ArbeitsblattBezug, MID(CELL("Dateiname",_xlpm.GewählteSprache),SEARCH("]",CELL("Dateiname",_xlpm.GewählteSprache))+1,255), ADDRESS(ROW(_xlpm.GewählteSprache),COLUMN(_xlpm.GewählteSprache),1,1,_xlpm.ArbeitsblattBezug))</f>
        <v>Hinweise!$B$3</v>
      </c>
      <c r="BI19" s="8" t="str" cm="1">
        <f t="array" aca="1" ref="BI19" ca="1">_xlfn.LET(_xlpm.GewählteSprache, Hinweise!$B$3, _xlpm.ArbeitsblattBezug, MID(CELL("Dateiname",_xlpm.GewählteSprache),SEARCH("]",CELL("Dateiname",_xlpm.GewählteSprache))+1,255), ADDRESS(ROW(_xlpm.GewählteSprache),COLUMN(_xlpm.GewählteSprache),1,1,_xlpm.ArbeitsblattBezug))</f>
        <v>Hinweise!$B$3</v>
      </c>
      <c r="BJ19" s="8" t="str" cm="1">
        <f t="array" aca="1" ref="BJ19" ca="1">_xlfn.LET(_xlpm.GewählteSprache, Hinweise!$B$3, _xlpm.ArbeitsblattBezug, MID(CELL("Dateiname",_xlpm.GewählteSprache),SEARCH("]",CELL("Dateiname",_xlpm.GewählteSprache))+1,255), ADDRESS(ROW(_xlpm.GewählteSprache),COLUMN(_xlpm.GewählteSprache),1,1,_xlpm.ArbeitsblattBezug))</f>
        <v>Hinweise!$B$3</v>
      </c>
      <c r="BK19" s="8" t="str" cm="1">
        <f t="array" aca="1" ref="BK19" ca="1">_xlfn.LET(_xlpm.GewählteSprache, Hinweise!$B$3, _xlpm.ArbeitsblattBezug, MID(CELL("Dateiname",_xlpm.GewählteSprache),SEARCH("]",CELL("Dateiname",_xlpm.GewählteSprache))+1,255), ADDRESS(ROW(_xlpm.GewählteSprache),COLUMN(_xlpm.GewählteSprache),1,1,_xlpm.ArbeitsblattBezug))</f>
        <v>Hinweise!$B$3</v>
      </c>
      <c r="BL19" s="8" t="str" cm="1">
        <f t="array" aca="1" ref="BL19" ca="1">_xlfn.LET(_xlpm.GewählteSprache, Hinweise!$B$3, _xlpm.ArbeitsblattBezug, MID(CELL("Dateiname",_xlpm.GewählteSprache),SEARCH("]",CELL("Dateiname",_xlpm.GewählteSprache))+1,255), ADDRESS(ROW(_xlpm.GewählteSprache),COLUMN(_xlpm.GewählteSprache),1,1,_xlpm.ArbeitsblattBezug))</f>
        <v>Hinweise!$B$3</v>
      </c>
      <c r="BM19" s="8" t="str" cm="1">
        <f t="array" aca="1" ref="BM19" ca="1">_xlfn.LET(_xlpm.GewählteSprache, Hinweise!$B$3, _xlpm.ArbeitsblattBezug, MID(CELL("Dateiname",_xlpm.GewählteSprache),SEARCH("]",CELL("Dateiname",_xlpm.GewählteSprache))+1,255), ADDRESS(ROW(_xlpm.GewählteSprache),COLUMN(_xlpm.GewählteSprache),1,1,_xlpm.ArbeitsblattBezug))</f>
        <v>Hinweise!$B$3</v>
      </c>
      <c r="BN19" s="8" t="str" cm="1">
        <f t="array" aca="1" ref="BN19" ca="1">_xlfn.LET(_xlpm.GewählteSprache, Hinweise!$B$3, _xlpm.ArbeitsblattBezug, MID(CELL("Dateiname",_xlpm.GewählteSprache),SEARCH("]",CELL("Dateiname",_xlpm.GewählteSprache))+1,255), ADDRESS(ROW(_xlpm.GewählteSprache),COLUMN(_xlpm.GewählteSprache),1,1,_xlpm.ArbeitsblattBezug))</f>
        <v>Hinweise!$B$3</v>
      </c>
      <c r="BO19" s="8" t="str" cm="1">
        <f t="array" aca="1" ref="BO19" ca="1">_xlfn.LET(_xlpm.GewählteSprache, Hinweise!$B$3, _xlpm.ArbeitsblattBezug, MID(CELL("Dateiname",_xlpm.GewählteSprache),SEARCH("]",CELL("Dateiname",_xlpm.GewählteSprache))+1,255), ADDRESS(ROW(_xlpm.GewählteSprache),COLUMN(_xlpm.GewählteSprache),1,1,_xlpm.ArbeitsblattBezug))</f>
        <v>Hinweise!$B$3</v>
      </c>
      <c r="BP19" s="8" t="str" cm="1">
        <f t="array" aca="1" ref="BP19" ca="1">_xlfn.LET(_xlpm.GewählteSprache, Hinweise!$B$3, _xlpm.ArbeitsblattBezug, MID(CELL("Dateiname",_xlpm.GewählteSprache),SEARCH("]",CELL("Dateiname",_xlpm.GewählteSprache))+1,255), ADDRESS(ROW(_xlpm.GewählteSprache),COLUMN(_xlpm.GewählteSprache),1,1,_xlpm.ArbeitsblattBezug))</f>
        <v>Hinweise!$B$3</v>
      </c>
      <c r="BQ19" s="8" t="str" cm="1">
        <f t="array" aca="1" ref="BQ19" ca="1">_xlfn.LET(_xlpm.GewählteSprache, Hinweise!$B$3, _xlpm.ArbeitsblattBezug, MID(CELL("Dateiname",_xlpm.GewählteSprache),SEARCH("]",CELL("Dateiname",_xlpm.GewählteSprache))+1,255), ADDRESS(ROW(_xlpm.GewählteSprache),COLUMN(_xlpm.GewählteSprache),1,1,_xlpm.ArbeitsblattBezug))</f>
        <v>Hinweise!$B$3</v>
      </c>
      <c r="BR19" s="8" t="str" cm="1">
        <f t="array" aca="1" ref="BR19" ca="1">_xlfn.LET(_xlpm.GewählteSprache, Hinweise!$B$3, _xlpm.ArbeitsblattBezug, MID(CELL("Dateiname",_xlpm.GewählteSprache),SEARCH("]",CELL("Dateiname",_xlpm.GewählteSprache))+1,255), ADDRESS(ROW(_xlpm.GewählteSprache),COLUMN(_xlpm.GewählteSprache),1,1,_xlpm.ArbeitsblattBezug))</f>
        <v>Hinweise!$B$3</v>
      </c>
      <c r="BS19" s="8" t="str" cm="1">
        <f t="array" aca="1" ref="BS19" ca="1">_xlfn.LET(_xlpm.GewählteSprache, Hinweise!$B$3, _xlpm.ArbeitsblattBezug, MID(CELL("Dateiname",_xlpm.GewählteSprache),SEARCH("]",CELL("Dateiname",_xlpm.GewählteSprache))+1,255), ADDRESS(ROW(_xlpm.GewählteSprache),COLUMN(_xlpm.GewählteSprache),1,1,_xlpm.ArbeitsblattBezug))</f>
        <v>Hinweise!$B$3</v>
      </c>
      <c r="BT19" s="8" t="str" cm="1">
        <f t="array" aca="1" ref="BT19" ca="1">_xlfn.LET(_xlpm.GewählteSprache, Hinweise!$B$3, _xlpm.ArbeitsblattBezug, MID(CELL("Dateiname",_xlpm.GewählteSprache),SEARCH("]",CELL("Dateiname",_xlpm.GewählteSprache))+1,255), ADDRESS(ROW(_xlpm.GewählteSprache),COLUMN(_xlpm.GewählteSprache),1,1,_xlpm.ArbeitsblattBezug))</f>
        <v>Hinweise!$B$3</v>
      </c>
      <c r="BU19" s="8" t="str" cm="1">
        <f t="array" aca="1" ref="BU19" ca="1">_xlfn.LET(_xlpm.GewählteSprache, Hinweise!$B$3, _xlpm.ArbeitsblattBezug, MID(CELL("Dateiname",_xlpm.GewählteSprache),SEARCH("]",CELL("Dateiname",_xlpm.GewählteSprache))+1,255), ADDRESS(ROW(_xlpm.GewählteSprache),COLUMN(_xlpm.GewählteSprache),1,1,_xlpm.ArbeitsblattBezug))</f>
        <v>Hinweise!$B$3</v>
      </c>
      <c r="BV19" s="8" t="str" cm="1">
        <f t="array" aca="1" ref="BV19" ca="1">_xlfn.LET(_xlpm.GewählteSprache, Hinweise!$B$3, _xlpm.ArbeitsblattBezug, MID(CELL("Dateiname",_xlpm.GewählteSprache),SEARCH("]",CELL("Dateiname",_xlpm.GewählteSprache))+1,255), ADDRESS(ROW(_xlpm.GewählteSprache),COLUMN(_xlpm.GewählteSprache),1,1,_xlpm.ArbeitsblattBezug))</f>
        <v>Hinweise!$B$3</v>
      </c>
      <c r="BW19" s="8" t="str" cm="1">
        <f t="array" aca="1" ref="BW19" ca="1">_xlfn.LET(_xlpm.GewählteSprache, Hinweise!$B$3, _xlpm.ArbeitsblattBezug, MID(CELL("Dateiname",_xlpm.GewählteSprache),SEARCH("]",CELL("Dateiname",_xlpm.GewählteSprache))+1,255), ADDRESS(ROW(_xlpm.GewählteSprache),COLUMN(_xlpm.GewählteSprache),1,1,_xlpm.ArbeitsblattBezug))</f>
        <v>Hinweise!$B$3</v>
      </c>
      <c r="BX19" s="8" t="str" cm="1">
        <f t="array" aca="1" ref="BX19" ca="1">_xlfn.LET(_xlpm.GewählteSprache, Hinweise!$B$3, _xlpm.ArbeitsblattBezug, MID(CELL("Dateiname",_xlpm.GewählteSprache),SEARCH("]",CELL("Dateiname",_xlpm.GewählteSprache))+1,255), ADDRESS(ROW(_xlpm.GewählteSprache),COLUMN(_xlpm.GewählteSprache),1,1,_xlpm.ArbeitsblattBezug))</f>
        <v>Hinweise!$B$3</v>
      </c>
      <c r="BY19" s="8" t="str" cm="1">
        <f t="array" aca="1" ref="BY19" ca="1">_xlfn.LET(_xlpm.GewählteSprache, Hinweise!$B$3, _xlpm.ArbeitsblattBezug, MID(CELL("Dateiname",_xlpm.GewählteSprache),SEARCH("]",CELL("Dateiname",_xlpm.GewählteSprache))+1,255), ADDRESS(ROW(_xlpm.GewählteSprache),COLUMN(_xlpm.GewählteSprache),1,1,_xlpm.ArbeitsblattBezug))</f>
        <v>Hinweise!$B$3</v>
      </c>
      <c r="BZ19" s="8" t="str" cm="1">
        <f t="array" aca="1" ref="BZ19" ca="1">_xlfn.LET(_xlpm.GewählteSprache, Hinweise!$B$3, _xlpm.ArbeitsblattBezug, MID(CELL("Dateiname",_xlpm.GewählteSprache),SEARCH("]",CELL("Dateiname",_xlpm.GewählteSprache))+1,255), ADDRESS(ROW(_xlpm.GewählteSprache),COLUMN(_xlpm.GewählteSprache),1,1,_xlpm.ArbeitsblattBezug))</f>
        <v>Hinweise!$B$3</v>
      </c>
      <c r="CA19" s="8" t="str" cm="1">
        <f t="array" aca="1" ref="CA19" ca="1">_xlfn.LET(_xlpm.GewählteSprache, Hinweise!$B$3, _xlpm.ArbeitsblattBezug, MID(CELL("Dateiname",_xlpm.GewählteSprache),SEARCH("]",CELL("Dateiname",_xlpm.GewählteSprache))+1,255), ADDRESS(ROW(_xlpm.GewählteSprache),COLUMN(_xlpm.GewählteSprache),1,1,_xlpm.ArbeitsblattBezug))</f>
        <v>Hinweise!$B$3</v>
      </c>
      <c r="CB19" s="8" t="str" cm="1">
        <f t="array" aca="1" ref="CB19" ca="1">_xlfn.LET(_xlpm.GewählteSprache, Hinweise!$B$3, _xlpm.ArbeitsblattBezug, MID(CELL("Dateiname",_xlpm.GewählteSprache),SEARCH("]",CELL("Dateiname",_xlpm.GewählteSprache))+1,255), ADDRESS(ROW(_xlpm.GewählteSprache),COLUMN(_xlpm.GewählteSprache),1,1,_xlpm.ArbeitsblattBezug))</f>
        <v>Hinweise!$B$3</v>
      </c>
      <c r="CC19" s="8" t="str" cm="1">
        <f t="array" aca="1" ref="CC19" ca="1">_xlfn.LET(_xlpm.GewählteSprache, Hinweise!$B$3, _xlpm.ArbeitsblattBezug, MID(CELL("Dateiname",_xlpm.GewählteSprache),SEARCH("]",CELL("Dateiname",_xlpm.GewählteSprache))+1,255), ADDRESS(ROW(_xlpm.GewählteSprache),COLUMN(_xlpm.GewählteSprache),1,1,_xlpm.ArbeitsblattBezug))</f>
        <v>Hinweise!$B$3</v>
      </c>
      <c r="CD19" s="8" t="str" cm="1">
        <f t="array" aca="1" ref="CD19" ca="1">_xlfn.LET(_xlpm.GewählteSprache, Hinweise!$B$3, _xlpm.ArbeitsblattBezug, MID(CELL("Dateiname",_xlpm.GewählteSprache),SEARCH("]",CELL("Dateiname",_xlpm.GewählteSprache))+1,255), ADDRESS(ROW(_xlpm.GewählteSprache),COLUMN(_xlpm.GewählteSprache),1,1,_xlpm.ArbeitsblattBezug))</f>
        <v>Hinweise!$B$3</v>
      </c>
      <c r="CE19" s="8" t="str" cm="1">
        <f t="array" aca="1" ref="CE19" ca="1">_xlfn.LET(_xlpm.GewählteSprache, Hinweise!$B$3, _xlpm.ArbeitsblattBezug, MID(CELL("Dateiname",_xlpm.GewählteSprache),SEARCH("]",CELL("Dateiname",_xlpm.GewählteSprache))+1,255), ADDRESS(ROW(_xlpm.GewählteSprache),COLUMN(_xlpm.GewählteSprache),1,1,_xlpm.ArbeitsblattBezug))</f>
        <v>Hinweise!$B$3</v>
      </c>
      <c r="CF19" s="8" t="str" cm="1">
        <f t="array" aca="1" ref="CF19" ca="1">_xlfn.LET(_xlpm.GewählteSprache, Hinweise!$B$3, _xlpm.ArbeitsblattBezug, MID(CELL("Dateiname",_xlpm.GewählteSprache),SEARCH("]",CELL("Dateiname",_xlpm.GewählteSprache))+1,255), ADDRESS(ROW(_xlpm.GewählteSprache),COLUMN(_xlpm.GewählteSprache),1,1,_xlpm.ArbeitsblattBezug))</f>
        <v>Hinweise!$B$3</v>
      </c>
      <c r="CG19" s="8" t="str" cm="1">
        <f t="array" aca="1" ref="CG19" ca="1">_xlfn.LET(_xlpm.GewählteSprache, Hinweise!$B$3, _xlpm.ArbeitsblattBezug, MID(CELL("Dateiname",_xlpm.GewählteSprache),SEARCH("]",CELL("Dateiname",_xlpm.GewählteSprache))+1,255), ADDRESS(ROW(_xlpm.GewählteSprache),COLUMN(_xlpm.GewählteSprache),1,1,_xlpm.ArbeitsblattBezug))</f>
        <v>Hinweise!$B$3</v>
      </c>
      <c r="CH19" s="8" t="str" cm="1">
        <f t="array" aca="1" ref="CH19" ca="1">_xlfn.LET(_xlpm.GewählteSprache, Hinweise!$B$3, _xlpm.ArbeitsblattBezug, MID(CELL("Dateiname",_xlpm.GewählteSprache),SEARCH("]",CELL("Dateiname",_xlpm.GewählteSprache))+1,255), ADDRESS(ROW(_xlpm.GewählteSprache),COLUMN(_xlpm.GewählteSprache),1,1,_xlpm.ArbeitsblattBezug))</f>
        <v>Hinweise!$B$3</v>
      </c>
      <c r="CI19" s="8" t="str" cm="1">
        <f t="array" aca="1" ref="CI19" ca="1">_xlfn.LET(_xlpm.GewählteSprache, Hinweise!$B$3, _xlpm.ArbeitsblattBezug, MID(CELL("Dateiname",_xlpm.GewählteSprache),SEARCH("]",CELL("Dateiname",_xlpm.GewählteSprache))+1,255), ADDRESS(ROW(_xlpm.GewählteSprache),COLUMN(_xlpm.GewählteSprache),1,1,_xlpm.ArbeitsblattBezug))</f>
        <v>Hinweise!$B$3</v>
      </c>
      <c r="CJ19" s="8" t="str" cm="1">
        <f t="array" aca="1" ref="CJ19" ca="1">_xlfn.LET(_xlpm.GewählteSprache, Hinweise!$B$3, _xlpm.ArbeitsblattBezug, MID(CELL("Dateiname",_xlpm.GewählteSprache),SEARCH("]",CELL("Dateiname",_xlpm.GewählteSprache))+1,255), ADDRESS(ROW(_xlpm.GewählteSprache),COLUMN(_xlpm.GewählteSprache),1,1,_xlpm.ArbeitsblattBezug))</f>
        <v>Hinweise!$B$3</v>
      </c>
      <c r="CK19" s="8" t="str" cm="1">
        <f t="array" aca="1" ref="CK19" ca="1">_xlfn.LET(_xlpm.GewählteSprache, Hinweise!$B$3, _xlpm.ArbeitsblattBezug, MID(CELL("Dateiname",_xlpm.GewählteSprache),SEARCH("]",CELL("Dateiname",_xlpm.GewählteSprache))+1,255), ADDRESS(ROW(_xlpm.GewählteSprache),COLUMN(_xlpm.GewählteSprache),1,1,_xlpm.ArbeitsblattBezug))</f>
        <v>Hinweise!$B$3</v>
      </c>
      <c r="CL19" s="8" t="str" cm="1">
        <f t="array" aca="1" ref="CL19" ca="1">_xlfn.LET(_xlpm.GewählteSprache, Hinweise!$B$3, _xlpm.ArbeitsblattBezug, MID(CELL("Dateiname",_xlpm.GewählteSprache),SEARCH("]",CELL("Dateiname",_xlpm.GewählteSprache))+1,255), ADDRESS(ROW(_xlpm.GewählteSprache),COLUMN(_xlpm.GewählteSprache),1,1,_xlpm.ArbeitsblattBezug))</f>
        <v>Hinweise!$B$3</v>
      </c>
      <c r="CM19" s="8" t="str" cm="1">
        <f t="array" aca="1" ref="CM19" ca="1">_xlfn.LET(_xlpm.GewählteSprache, Hinweise!$B$3, _xlpm.ArbeitsblattBezug, MID(CELL("Dateiname",_xlpm.GewählteSprache),SEARCH("]",CELL("Dateiname",_xlpm.GewählteSprache))+1,255), ADDRESS(ROW(_xlpm.GewählteSprache),COLUMN(_xlpm.GewählteSprache),1,1,_xlpm.ArbeitsblattBezug))</f>
        <v>Hinweise!$B$3</v>
      </c>
      <c r="CN19" s="8" t="str" cm="1">
        <f t="array" aca="1" ref="CN19" ca="1">_xlfn.LET(_xlpm.GewählteSprache, Hinweise!$B$3, _xlpm.ArbeitsblattBezug, MID(CELL("Dateiname",_xlpm.GewählteSprache),SEARCH("]",CELL("Dateiname",_xlpm.GewählteSprache))+1,255), ADDRESS(ROW(_xlpm.GewählteSprache),COLUMN(_xlpm.GewählteSprache),1,1,_xlpm.ArbeitsblattBezug))</f>
        <v>Hinweise!$B$3</v>
      </c>
      <c r="CO19" s="8" t="str" cm="1">
        <f t="array" aca="1" ref="CO19" ca="1">_xlfn.LET(_xlpm.GewählteSprache, Hinweise!$B$3, _xlpm.ArbeitsblattBezug, MID(CELL("Dateiname",_xlpm.GewählteSprache),SEARCH("]",CELL("Dateiname",_xlpm.GewählteSprache))+1,255), ADDRESS(ROW(_xlpm.GewählteSprache),COLUMN(_xlpm.GewählteSprache),1,1,_xlpm.ArbeitsblattBezug))</f>
        <v>Hinweise!$B$3</v>
      </c>
      <c r="CP19" s="8" t="str" cm="1">
        <f t="array" aca="1" ref="CP19" ca="1">_xlfn.LET(_xlpm.GewählteSprache, Hinweise!$B$3, _xlpm.ArbeitsblattBezug, MID(CELL("Dateiname",_xlpm.GewählteSprache),SEARCH("]",CELL("Dateiname",_xlpm.GewählteSprache))+1,255), ADDRESS(ROW(_xlpm.GewählteSprache),COLUMN(_xlpm.GewählteSprache),1,1,_xlpm.ArbeitsblattBezug))</f>
        <v>Hinweise!$B$3</v>
      </c>
      <c r="CQ19" s="8" t="str" cm="1">
        <f t="array" aca="1" ref="CQ19" ca="1">_xlfn.LET(_xlpm.GewählteSprache, Hinweise!$B$3, _xlpm.ArbeitsblattBezug, MID(CELL("Dateiname",_xlpm.GewählteSprache),SEARCH("]",CELL("Dateiname",_xlpm.GewählteSprache))+1,255), ADDRESS(ROW(_xlpm.GewählteSprache),COLUMN(_xlpm.GewählteSprache),1,1,_xlpm.ArbeitsblattBezug))</f>
        <v>Hinweise!$B$3</v>
      </c>
      <c r="CR19" s="8" t="str" cm="1">
        <f t="array" aca="1" ref="CR19" ca="1">_xlfn.LET(_xlpm.GewählteSprache, Hinweise!$B$3, _xlpm.ArbeitsblattBezug, MID(CELL("Dateiname",_xlpm.GewählteSprache),SEARCH("]",CELL("Dateiname",_xlpm.GewählteSprache))+1,255), ADDRESS(ROW(_xlpm.GewählteSprache),COLUMN(_xlpm.GewählteSprache),1,1,_xlpm.ArbeitsblattBezug))</f>
        <v>Hinweise!$B$3</v>
      </c>
      <c r="CS19" s="8" t="str" cm="1">
        <f t="array" aca="1" ref="CS19" ca="1">_xlfn.LET(_xlpm.GewählteSprache, Hinweise!$B$3, _xlpm.ArbeitsblattBezug, MID(CELL("Dateiname",_xlpm.GewählteSprache),SEARCH("]",CELL("Dateiname",_xlpm.GewählteSprache))+1,255), ADDRESS(ROW(_xlpm.GewählteSprache),COLUMN(_xlpm.GewählteSprache),1,1,_xlpm.ArbeitsblattBezug))</f>
        <v>Hinweise!$B$3</v>
      </c>
      <c r="CT19" s="8" t="str" cm="1">
        <f t="array" aca="1" ref="CT19" ca="1">_xlfn.LET(_xlpm.GewählteSprache, Hinweise!$B$3, _xlpm.ArbeitsblattBezug, MID(CELL("Dateiname",_xlpm.GewählteSprache),SEARCH("]",CELL("Dateiname",_xlpm.GewählteSprache))+1,255), ADDRESS(ROW(_xlpm.GewählteSprache),COLUMN(_xlpm.GewählteSprache),1,1,_xlpm.ArbeitsblattBezug))</f>
        <v>Hinweise!$B$3</v>
      </c>
      <c r="CU19" s="8" t="str" cm="1">
        <f t="array" aca="1" ref="CU19" ca="1">_xlfn.LET(_xlpm.GewählteSprache, Hinweise!$B$3, _xlpm.ArbeitsblattBezug, MID(CELL("Dateiname",_xlpm.GewählteSprache),SEARCH("]",CELL("Dateiname",_xlpm.GewählteSprache))+1,255), ADDRESS(ROW(_xlpm.GewählteSprache),COLUMN(_xlpm.GewählteSprache),1,1,_xlpm.ArbeitsblattBezug))</f>
        <v>Hinweise!$B$3</v>
      </c>
    </row>
    <row r="20" spans="1:99" x14ac:dyDescent="0.25">
      <c r="B20" s="9" t="s">
        <v>1147</v>
      </c>
      <c r="C20" s="8" t="str" cm="1">
        <f t="array" aca="1" ref="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D20" s="8" t="str" cm="1">
        <f t="array" aca="1" ref="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E20" s="8" t="str" cm="1">
        <f t="array" aca="1" ref="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F20" s="8" t="str" cm="1">
        <f t="array" aca="1" ref="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G20" s="8" t="str" cm="1">
        <f t="array" aca="1" ref="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H20" s="8" t="str" cm="1">
        <f t="array" aca="1" ref="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I20" s="8" t="str" cm="1">
        <f t="array" aca="1" ref="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J20" s="8" t="str" cm="1">
        <f t="array" aca="1" ref="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K20" s="8" t="str" cm="1">
        <f t="array" aca="1" ref="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L20" s="8" t="str" cm="1">
        <f t="array" aca="1" ref="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M20" s="8" t="str" cm="1">
        <f t="array" aca="1" ref="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N20" s="8" t="str" cm="1">
        <f t="array" aca="1" ref="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O20" s="8" t="str" cm="1">
        <f t="array" aca="1" ref="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P20" s="8" t="str" cm="1">
        <f t="array" aca="1" ref="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Q20" s="8" t="str" cm="1">
        <f t="array" aca="1" ref="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R20" s="8" t="str" cm="1">
        <f t="array" aca="1" ref="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S20" s="8" t="str" cm="1">
        <f t="array" aca="1" ref="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T20" s="8" t="str" cm="1">
        <f t="array" aca="1" ref="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U20" s="8" t="str" cm="1">
        <f t="array" aca="1" ref="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V20" s="8" t="str" cm="1">
        <f t="array" aca="1" ref="V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W20" s="8" t="str" cm="1">
        <f t="array" aca="1" ref="W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X20" s="8" t="str" cm="1">
        <f t="array" aca="1" ref="X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Y20" s="8" t="str" cm="1">
        <f t="array" aca="1" ref="Y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Z20" s="8" t="str" cm="1">
        <f t="array" aca="1" ref="Z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A20" s="8" t="str" cm="1">
        <f t="array" aca="1" ref="AA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B20" s="8" t="str" cm="1">
        <f t="array" aca="1" ref="AB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C20" s="8" t="str" cm="1">
        <f t="array" aca="1" ref="A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D20" s="8" t="str" cm="1">
        <f t="array" aca="1" ref="A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E20" s="8" t="str" cm="1">
        <f t="array" aca="1" ref="A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F20" s="8" t="str" cm="1">
        <f t="array" aca="1" ref="A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G20" s="8" t="str" cm="1">
        <f t="array" aca="1" ref="A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H20" s="8" t="str" cm="1">
        <f t="array" aca="1" ref="A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I20" s="8" t="str" cm="1">
        <f t="array" aca="1" ref="A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J20" s="8" t="str" cm="1">
        <f t="array" aca="1" ref="A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K20" s="8" t="str" cm="1">
        <f t="array" aca="1" ref="A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L20" s="8" t="str" cm="1">
        <f t="array" aca="1" ref="A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M20" s="8" t="str" cm="1">
        <f t="array" aca="1" ref="A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N20" s="8" t="str" cm="1">
        <f t="array" aca="1" ref="A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O20" s="8" t="str" cm="1">
        <f t="array" aca="1" ref="A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P20" s="8" t="str" cm="1">
        <f t="array" aca="1" ref="A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Q20" s="8" t="str" cm="1">
        <f t="array" aca="1" ref="A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R20" s="8" t="str" cm="1">
        <f t="array" aca="1" ref="A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S20" s="8" t="str" cm="1">
        <f t="array" aca="1" ref="A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T20" s="8" t="str" cm="1">
        <f t="array" aca="1" ref="A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U20" s="8" t="str" cm="1">
        <f t="array" aca="1" ref="A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V20" s="8" t="str" cm="1">
        <f t="array" aca="1" ref="AV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W20" s="8" t="str" cm="1">
        <f t="array" aca="1" ref="AW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X20" s="8" t="str" cm="1">
        <f t="array" aca="1" ref="AX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Y20" s="8" t="str" cm="1">
        <f t="array" aca="1" ref="AY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AZ20" s="8" t="str" cm="1">
        <f t="array" aca="1" ref="AZ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A20" s="8" t="str" cm="1">
        <f t="array" aca="1" ref="BA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B20" s="8" t="str" cm="1">
        <f t="array" aca="1" ref="BB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C20" s="8" t="str" cm="1">
        <f t="array" aca="1" ref="B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D20" s="8" t="str" cm="1">
        <f t="array" aca="1" ref="B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E20" s="8" t="str" cm="1">
        <f t="array" aca="1" ref="B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F20" s="8" t="str" cm="1">
        <f t="array" aca="1" ref="B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G20" s="8" t="str" cm="1">
        <f t="array" aca="1" ref="B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H20" s="8" t="str" cm="1">
        <f t="array" aca="1" ref="B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I20" s="8" t="str" cm="1">
        <f t="array" aca="1" ref="B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J20" s="8" t="str" cm="1">
        <f t="array" aca="1" ref="B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K20" s="8" t="str" cm="1">
        <f t="array" aca="1" ref="B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L20" s="8" t="str" cm="1">
        <f t="array" aca="1" ref="B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M20" s="8" t="str" cm="1">
        <f t="array" aca="1" ref="B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N20" s="8" t="str" cm="1">
        <f t="array" aca="1" ref="B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O20" s="8" t="str" cm="1">
        <f t="array" aca="1" ref="B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P20" s="8" t="str" cm="1">
        <f t="array" aca="1" ref="B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Q20" s="8" t="str" cm="1">
        <f t="array" aca="1" ref="B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R20" s="8" t="str" cm="1">
        <f t="array" aca="1" ref="B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S20" s="8" t="str" cm="1">
        <f t="array" aca="1" ref="B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T20" s="8" t="str" cm="1">
        <f t="array" aca="1" ref="B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U20" s="8" t="str" cm="1">
        <f t="array" aca="1" ref="B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V20" s="8" t="str" cm="1">
        <f t="array" aca="1" ref="BV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W20" s="8" t="str" cm="1">
        <f t="array" aca="1" ref="BW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X20" s="8" t="str" cm="1">
        <f t="array" aca="1" ref="BX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Y20" s="8" t="str" cm="1">
        <f t="array" aca="1" ref="BY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BZ20" s="8" t="str" cm="1">
        <f t="array" aca="1" ref="BZ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A20" s="8" t="str" cm="1">
        <f t="array" aca="1" ref="CA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B20" s="8" t="str" cm="1">
        <f t="array" aca="1" ref="CB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C20" s="8" t="str" cm="1">
        <f t="array" aca="1" ref="CC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D20" s="8" t="str" cm="1">
        <f t="array" aca="1" ref="CD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E20" s="8" t="str" cm="1">
        <f t="array" aca="1" ref="CE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F20" s="8" t="str" cm="1">
        <f t="array" aca="1" ref="CF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G20" s="8" t="str" cm="1">
        <f t="array" aca="1" ref="CG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H20" s="8" t="str" cm="1">
        <f t="array" aca="1" ref="CH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I20" s="8" t="str" cm="1">
        <f t="array" aca="1" ref="CI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J20" s="8" t="str" cm="1">
        <f t="array" aca="1" ref="CJ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K20" s="8" t="str" cm="1">
        <f t="array" aca="1" ref="CK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L20" s="8" t="str" cm="1">
        <f t="array" aca="1" ref="CL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M20" s="8" t="str" cm="1">
        <f t="array" aca="1" ref="CM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N20" s="8" t="str" cm="1">
        <f t="array" aca="1" ref="CN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O20" s="8" t="str" cm="1">
        <f t="array" aca="1" ref="CO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P20" s="8" t="str" cm="1">
        <f t="array" aca="1" ref="CP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Q20" s="8" t="str" cm="1">
        <f t="array" aca="1" ref="CQ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R20" s="8" t="str" cm="1">
        <f t="array" aca="1" ref="CR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S20" s="8" t="str" cm="1">
        <f t="array" aca="1" ref="CS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T20" s="8" t="str" cm="1">
        <f t="array" aca="1" ref="CT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c r="CU20" s="8" t="str" cm="1">
        <f t="array" aca="1" ref="CU20" ca="1">_xlfn.LET(_xlpm.ZelleErsteSprache,$B$3, _xlpm.ZelleLetzteSprache,$B$13, _xlpm.DiesesTabellenBlatt, MID(CELL("Dateiname",_xlpm.ZelleErsteSprache),SEARCH("]",CELL("Dateiname", _xlpm.ZelleErsteSprache))+1,255), _xlfn.CONCAT(ADDRESS(ROW(_xlpm.ZelleErsteSprache),COLUMN(_xlpm.ZelleErsteSprache),1,1,_xlpm.DiesesTabellenBlatt), ":", ADDRESS(ROW(_xlpm.ZelleLetzteSprache),COLUMN(_xlpm.ZelleLetzteSprache))))</f>
        <v>Feldübersetzungen!$B$3:$B$13</v>
      </c>
    </row>
    <row r="21" spans="1:99" x14ac:dyDescent="0.25">
      <c r="B21" s="7" t="s">
        <v>333</v>
      </c>
      <c r="C21" s="8" t="str" cm="1">
        <f t="array" aca="1" ref="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D21" s="8" t="str" cm="1">
        <f t="array" aca="1" ref="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E21" s="8" t="str" cm="1">
        <f t="array" aca="1" ref="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F21" s="8" t="str" cm="1">
        <f t="array" aca="1" ref="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G21" s="8" t="str" cm="1">
        <f t="array" aca="1" ref="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H21" s="8" t="str" cm="1">
        <f t="array" aca="1" ref="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I21" s="8" t="str" cm="1">
        <f t="array" aca="1" ref="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J21" s="8" t="str" cm="1">
        <f t="array" aca="1" ref="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K21" s="8" t="str" cm="1">
        <f t="array" aca="1" ref="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L21" s="8" t="str" cm="1">
        <f t="array" aca="1" ref="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M21" s="8" t="str" cm="1">
        <f t="array" aca="1" ref="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N21" s="8" t="str" cm="1">
        <f t="array" aca="1" ref="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O21" s="8" t="str" cm="1">
        <f t="array" aca="1" ref="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P21" s="8" t="str" cm="1">
        <f t="array" aca="1" ref="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Q21" s="8" t="str" cm="1">
        <f t="array" aca="1" ref="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R21" s="8" t="str" cm="1">
        <f t="array" aca="1" ref="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S21" s="8" t="str" cm="1">
        <f t="array" aca="1" ref="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T21" s="8" t="str" cm="1">
        <f t="array" aca="1" ref="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U21" s="8" t="str" cm="1">
        <f t="array" aca="1" ref="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V21" s="8" t="str" cm="1">
        <f t="array" aca="1" ref="V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W21" s="8" t="str" cm="1">
        <f t="array" aca="1" ref="W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X21" s="8" t="str" cm="1">
        <f t="array" aca="1" ref="X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Y21" s="8" t="str" cm="1">
        <f t="array" aca="1" ref="Y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Z21" s="8" t="str" cm="1">
        <f t="array" aca="1" ref="Z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A21" s="8" t="str" cm="1">
        <f t="array" aca="1" ref="AA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B21" s="8" t="str" cm="1">
        <f t="array" aca="1" ref="AB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C21" s="8" t="str" cm="1">
        <f t="array" aca="1" ref="A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D21" s="8" t="str" cm="1">
        <f t="array" aca="1" ref="A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E21" s="8" t="str" cm="1">
        <f t="array" aca="1" ref="A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F21" s="8" t="str" cm="1">
        <f t="array" aca="1" ref="A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G21" s="8" t="str" cm="1">
        <f t="array" aca="1" ref="A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H21" s="8" t="str" cm="1">
        <f t="array" aca="1" ref="A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I21" s="8" t="str" cm="1">
        <f t="array" aca="1" ref="A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J21" s="8" t="str" cm="1">
        <f t="array" aca="1" ref="A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K21" s="8" t="str" cm="1">
        <f t="array" aca="1" ref="A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L21" s="8" t="str" cm="1">
        <f t="array" aca="1" ref="A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M21" s="8" t="str" cm="1">
        <f t="array" aca="1" ref="A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N21" s="8" t="str" cm="1">
        <f t="array" aca="1" ref="A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O21" s="8" t="str" cm="1">
        <f t="array" aca="1" ref="A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P21" s="8" t="str" cm="1">
        <f t="array" aca="1" ref="A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Q21" s="8" t="str" cm="1">
        <f t="array" aca="1" ref="A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R21" s="8" t="str" cm="1">
        <f t="array" aca="1" ref="A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S21" s="8" t="str" cm="1">
        <f t="array" aca="1" ref="A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T21" s="8" t="str" cm="1">
        <f t="array" aca="1" ref="A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U21" s="8" t="str" cm="1">
        <f t="array" aca="1" ref="A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V21" s="8" t="str" cm="1">
        <f t="array" aca="1" ref="AV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W21" s="8" t="str" cm="1">
        <f t="array" aca="1" ref="AW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X21" s="8" t="str" cm="1">
        <f t="array" aca="1" ref="AX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Y21" s="8" t="str" cm="1">
        <f t="array" aca="1" ref="AY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AZ21" s="8" t="str" cm="1">
        <f t="array" aca="1" ref="AZ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A21" s="8" t="str" cm="1">
        <f t="array" aca="1" ref="BA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B21" s="8" t="str" cm="1">
        <f t="array" aca="1" ref="BB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C21" s="8" t="str" cm="1">
        <f t="array" aca="1" ref="B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D21" s="8" t="str" cm="1">
        <f t="array" aca="1" ref="B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E21" s="8" t="str" cm="1">
        <f t="array" aca="1" ref="B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F21" s="8" t="str" cm="1">
        <f t="array" aca="1" ref="B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G21" s="8" t="str" cm="1">
        <f t="array" aca="1" ref="B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H21" s="8" t="str" cm="1">
        <f t="array" aca="1" ref="B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I21" s="8" t="str" cm="1">
        <f t="array" aca="1" ref="B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J21" s="8" t="str" cm="1">
        <f t="array" aca="1" ref="B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K21" s="8" t="str" cm="1">
        <f t="array" aca="1" ref="B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L21" s="8" t="str" cm="1">
        <f t="array" aca="1" ref="B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M21" s="8" t="str" cm="1">
        <f t="array" aca="1" ref="B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N21" s="8" t="str" cm="1">
        <f t="array" aca="1" ref="B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O21" s="8" t="str" cm="1">
        <f t="array" aca="1" ref="B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P21" s="8" t="str" cm="1">
        <f t="array" aca="1" ref="B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Q21" s="8" t="str" cm="1">
        <f t="array" aca="1" ref="B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R21" s="8" t="str" cm="1">
        <f t="array" aca="1" ref="B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S21" s="8" t="str" cm="1">
        <f t="array" aca="1" ref="B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T21" s="8" t="str" cm="1">
        <f t="array" aca="1" ref="B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U21" s="8" t="str" cm="1">
        <f t="array" aca="1" ref="B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V21" s="8" t="str" cm="1">
        <f t="array" aca="1" ref="BV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W21" s="8" t="str" cm="1">
        <f t="array" aca="1" ref="BW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X21" s="8" t="str" cm="1">
        <f t="array" aca="1" ref="BX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Y21" s="8" t="str" cm="1">
        <f t="array" aca="1" ref="BY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BZ21" s="8" t="str" cm="1">
        <f t="array" aca="1" ref="BZ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A21" s="8" t="str" cm="1">
        <f t="array" aca="1" ref="CA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B21" s="8" t="str" cm="1">
        <f t="array" aca="1" ref="CB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C21" s="8" t="str" cm="1">
        <f t="array" aca="1" ref="CC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D21" s="8" t="str" cm="1">
        <f t="array" aca="1" ref="CD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E21" s="8" t="str" cm="1">
        <f t="array" aca="1" ref="CE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F21" s="8" t="str" cm="1">
        <f t="array" aca="1" ref="CF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G21" s="8" t="str" cm="1">
        <f t="array" aca="1" ref="CG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H21" s="8" t="str" cm="1">
        <f t="array" aca="1" ref="CH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I21" s="8" t="str" cm="1">
        <f t="array" aca="1" ref="CI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J21" s="8" t="str" cm="1">
        <f t="array" aca="1" ref="CJ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K21" s="8" t="str" cm="1">
        <f t="array" aca="1" ref="CK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L21" s="8" t="str" cm="1">
        <f t="array" aca="1" ref="CL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M21" s="8" t="str" cm="1">
        <f t="array" aca="1" ref="CM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N21" s="8" t="str" cm="1">
        <f t="array" aca="1" ref="CN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O21" s="8" t="str" cm="1">
        <f t="array" aca="1" ref="CO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P21" s="8" t="str" cm="1">
        <f t="array" aca="1" ref="CP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Q21" s="8" t="str" cm="1">
        <f t="array" aca="1" ref="CQ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R21" s="8" t="str" cm="1">
        <f t="array" aca="1" ref="CR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S21" s="8" t="str" cm="1">
        <f t="array" aca="1" ref="CS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T21" s="8" t="str" cm="1">
        <f t="array" aca="1" ref="CT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c r="CU21" s="8" t="str" cm="1">
        <f t="array" aca="1" ref="CU21" ca="1">_xlfn.LET(_xlpm.ZelleErsterSchlüssel, $C$2, _xlpm.ZelleLetzerSchlüssel, $CU$2, _xlpm.DiesesTabellenBlatt, MID(CELL("Dateiname",_xlpm.ZelleErsterSchlüssel),SEARCH("]",CELL("Dateiname",_xlpm.ZelleErsterSchlüssel))+1,255), _xlfn.CONCAT(ADDRESS(ROW(_xlpm.ZelleErsterSchlüssel),COLUMN(_xlpm.ZelleErsterSchlüssel),1,1, _xlpm.DiesesTabellenBlatt), ":", ADDRESS(ROW(_xlpm.ZelleLetzerSchlüssel),COLUMN(_xlpm.ZelleLetzerSchlüssel))))</f>
        <v>Feldübersetzungen!$C$2:$CU$2</v>
      </c>
    </row>
    <row r="22" spans="1:99" x14ac:dyDescent="0.25">
      <c r="B22" s="7" t="s">
        <v>334</v>
      </c>
      <c r="C22" s="8" t="str" cm="1">
        <f t="array" aca="1" ref="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D22" s="8" t="str" cm="1">
        <f t="array" aca="1" ref="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E22" s="8" t="str" cm="1">
        <f t="array" aca="1" ref="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F22" s="8" t="str" cm="1">
        <f t="array" aca="1" ref="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G22" s="8" t="str" cm="1">
        <f t="array" aca="1" ref="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H22" s="8" t="str" cm="1">
        <f t="array" aca="1" ref="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I22" s="8" t="str" cm="1">
        <f t="array" aca="1" ref="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J22" s="8" t="str" cm="1">
        <f t="array" aca="1" ref="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K22" s="8" t="str" cm="1">
        <f t="array" aca="1" ref="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L22" s="8" t="str" cm="1">
        <f t="array" aca="1" ref="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M22" s="8" t="str" cm="1">
        <f t="array" aca="1" ref="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N22" s="8" t="str" cm="1">
        <f t="array" aca="1" ref="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O22" s="8" t="str" cm="1">
        <f t="array" aca="1" ref="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P22" s="8" t="str" cm="1">
        <f t="array" aca="1" ref="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Q22" s="8" t="str" cm="1">
        <f t="array" aca="1" ref="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R22" s="8" t="str" cm="1">
        <f t="array" aca="1" ref="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S22" s="8" t="str" cm="1">
        <f t="array" aca="1" ref="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T22" s="8" t="str" cm="1">
        <f t="array" aca="1" ref="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U22" s="8" t="str" cm="1">
        <f t="array" aca="1" ref="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V22" s="8" t="str" cm="1">
        <f t="array" aca="1" ref="V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W22" s="8" t="str" cm="1">
        <f t="array" aca="1" ref="W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X22" s="8" t="str" cm="1">
        <f t="array" aca="1" ref="X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Y22" s="8" t="str" cm="1">
        <f t="array" aca="1" ref="Y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Z22" s="8" t="str" cm="1">
        <f t="array" aca="1" ref="Z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A22" s="8" t="str" cm="1">
        <f t="array" aca="1" ref="AA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B22" s="8" t="str" cm="1">
        <f t="array" aca="1" ref="AB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C22" s="8" t="str" cm="1">
        <f t="array" aca="1" ref="A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D22" s="8" t="str" cm="1">
        <f t="array" aca="1" ref="A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E22" s="8" t="str" cm="1">
        <f t="array" aca="1" ref="A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F22" s="8" t="str" cm="1">
        <f t="array" aca="1" ref="A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G22" s="8" t="str" cm="1">
        <f t="array" aca="1" ref="A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H22" s="8" t="str" cm="1">
        <f t="array" aca="1" ref="A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I22" s="8" t="str" cm="1">
        <f t="array" aca="1" ref="A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J22" s="8" t="str" cm="1">
        <f t="array" aca="1" ref="A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K22" s="8" t="str" cm="1">
        <f t="array" aca="1" ref="A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L22" s="8" t="str" cm="1">
        <f t="array" aca="1" ref="A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M22" s="8" t="str" cm="1">
        <f t="array" aca="1" ref="A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N22" s="8" t="str" cm="1">
        <f t="array" aca="1" ref="A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O22" s="8" t="str" cm="1">
        <f t="array" aca="1" ref="A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P22" s="8" t="str" cm="1">
        <f t="array" aca="1" ref="A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Q22" s="8" t="str" cm="1">
        <f t="array" aca="1" ref="A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R22" s="8" t="str" cm="1">
        <f t="array" aca="1" ref="A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S22" s="8" t="str" cm="1">
        <f t="array" aca="1" ref="A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T22" s="8" t="str" cm="1">
        <f t="array" aca="1" ref="A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U22" s="8" t="str" cm="1">
        <f t="array" aca="1" ref="A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V22" s="8" t="str" cm="1">
        <f t="array" aca="1" ref="AV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W22" s="8" t="str" cm="1">
        <f t="array" aca="1" ref="AW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X22" s="8" t="str" cm="1">
        <f t="array" aca="1" ref="AX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Y22" s="8" t="str" cm="1">
        <f t="array" aca="1" ref="AY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AZ22" s="8" t="str" cm="1">
        <f t="array" aca="1" ref="AZ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A22" s="8" t="str" cm="1">
        <f t="array" aca="1" ref="BA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B22" s="8" t="str" cm="1">
        <f t="array" aca="1" ref="BB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C22" s="8" t="str" cm="1">
        <f t="array" aca="1" ref="B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D22" s="8" t="str" cm="1">
        <f t="array" aca="1" ref="B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E22" s="8" t="str" cm="1">
        <f t="array" aca="1" ref="B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F22" s="8" t="str" cm="1">
        <f t="array" aca="1" ref="B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G22" s="8" t="str" cm="1">
        <f t="array" aca="1" ref="B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H22" s="8" t="str" cm="1">
        <f t="array" aca="1" ref="B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I22" s="8" t="str" cm="1">
        <f t="array" aca="1" ref="B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J22" s="8" t="str" cm="1">
        <f t="array" aca="1" ref="B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K22" s="8" t="str" cm="1">
        <f t="array" aca="1" ref="B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L22" s="8" t="str" cm="1">
        <f t="array" aca="1" ref="B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M22" s="8" t="str" cm="1">
        <f t="array" aca="1" ref="B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N22" s="8" t="str" cm="1">
        <f t="array" aca="1" ref="B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O22" s="8" t="str" cm="1">
        <f t="array" aca="1" ref="B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P22" s="8" t="str" cm="1">
        <f t="array" aca="1" ref="B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Q22" s="8" t="str" cm="1">
        <f t="array" aca="1" ref="B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R22" s="8" t="str" cm="1">
        <f t="array" aca="1" ref="B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S22" s="8" t="str" cm="1">
        <f t="array" aca="1" ref="B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T22" s="8" t="str" cm="1">
        <f t="array" aca="1" ref="B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U22" s="8" t="str" cm="1">
        <f t="array" aca="1" ref="B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V22" s="8" t="str" cm="1">
        <f t="array" aca="1" ref="BV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W22" s="8" t="str" cm="1">
        <f t="array" aca="1" ref="BW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X22" s="8" t="str" cm="1">
        <f t="array" aca="1" ref="BX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Y22" s="8" t="str" cm="1">
        <f t="array" aca="1" ref="BY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BZ22" s="8" t="str" cm="1">
        <f t="array" aca="1" ref="BZ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A22" s="8" t="str" cm="1">
        <f t="array" aca="1" ref="CA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B22" s="8" t="str" cm="1">
        <f t="array" aca="1" ref="CB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C22" s="8" t="str" cm="1">
        <f t="array" aca="1" ref="CC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D22" s="8" t="str" cm="1">
        <f t="array" aca="1" ref="CD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E22" s="8" t="str" cm="1">
        <f t="array" aca="1" ref="CE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F22" s="8" t="str" cm="1">
        <f t="array" aca="1" ref="CF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G22" s="8" t="str" cm="1">
        <f t="array" aca="1" ref="CG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H22" s="8" t="str" cm="1">
        <f t="array" aca="1" ref="CH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I22" s="8" t="str" cm="1">
        <f t="array" aca="1" ref="CI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J22" s="8" t="str" cm="1">
        <f t="array" aca="1" ref="CJ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K22" s="8" t="str" cm="1">
        <f t="array" aca="1" ref="CK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L22" s="8" t="str" cm="1">
        <f t="array" aca="1" ref="CL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M22" s="8" t="str" cm="1">
        <f t="array" aca="1" ref="CM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N22" s="8" t="str" cm="1">
        <f t="array" aca="1" ref="CN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O22" s="8" t="str" cm="1">
        <f t="array" aca="1" ref="CO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P22" s="8" t="str" cm="1">
        <f t="array" aca="1" ref="CP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Q22" s="8" t="str" cm="1">
        <f t="array" aca="1" ref="CQ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R22" s="8" t="str" cm="1">
        <f t="array" aca="1" ref="CR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S22" s="8" t="str" cm="1">
        <f t="array" aca="1" ref="CS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T22" s="8" t="str" cm="1">
        <f t="array" aca="1" ref="CT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c r="CU22" s="8" t="str" cm="1">
        <f t="array" aca="1" ref="CU22" ca="1">_xlfn.LET(_xlpm.ErsteSprachübersetzungsZelle,$C$3, _xlpm.LetzteSprachübersetzungsZelle,$CU$13, _xlpm.DiesesTabellenBlatt, MID(CELL("Dateiname",_xlpm.ErsteSprachübersetzungsZelle),SEARCH("]",CELL("Dateiname",_xlpm.ErsteSprachübersetzungsZelle))+1,255), _xlfn.CONCAT(ADDRESS(ROW(_xlpm.ErsteSprachübersetzungsZelle),COLUMN(_xlpm.ErsteSprachübersetzungsZelle),1,1,_xlpm.DiesesTabellenBlatt), ":", ADDRESS(ROW(_xlpm.LetzteSprachübersetzungsZelle),COLUMN(_xlpm.LetzteSprachübersetzungsZelle))))</f>
        <v>Feldübersetzungen!$C$3:$CU$13</v>
      </c>
    </row>
    <row r="23" spans="1:99" ht="15" customHeight="1" x14ac:dyDescent="0.25">
      <c r="BF23"/>
    </row>
    <row r="24" spans="1:99" ht="15" customHeight="1" x14ac:dyDescent="0.25">
      <c r="B24" s="24" t="s">
        <v>1196</v>
      </c>
      <c r="I24" s="25" t="s">
        <v>1190</v>
      </c>
      <c r="L24" s="25" t="s">
        <v>1190</v>
      </c>
      <c r="Z24" s="25" t="s">
        <v>1190</v>
      </c>
      <c r="AH24" s="25" t="s">
        <v>1190</v>
      </c>
      <c r="AI24" s="25" t="s">
        <v>1190</v>
      </c>
      <c r="AO24" s="25" t="s">
        <v>1190</v>
      </c>
      <c r="AR24" s="25" t="s">
        <v>1190</v>
      </c>
      <c r="AZ24" s="25" t="s">
        <v>1190</v>
      </c>
      <c r="BA24" s="25" t="s">
        <v>1190</v>
      </c>
      <c r="BC24" s="25" t="s">
        <v>1190</v>
      </c>
      <c r="BD24" s="25" t="s">
        <v>1190</v>
      </c>
      <c r="BE24" s="25" t="s">
        <v>1190</v>
      </c>
      <c r="BF24" s="25" t="s">
        <v>1190</v>
      </c>
      <c r="BG24" s="25" t="s">
        <v>1190</v>
      </c>
      <c r="BH24" s="25" t="s">
        <v>1190</v>
      </c>
      <c r="BJ24" s="25" t="s">
        <v>1190</v>
      </c>
      <c r="BK24" s="25" t="s">
        <v>1190</v>
      </c>
      <c r="BL24" s="25" t="s">
        <v>1190</v>
      </c>
      <c r="BN24" s="25" t="s">
        <v>1190</v>
      </c>
      <c r="BO24" s="25" t="s">
        <v>1190</v>
      </c>
      <c r="BP24" s="25" t="s">
        <v>1190</v>
      </c>
      <c r="BQ24" s="25" t="s">
        <v>1190</v>
      </c>
      <c r="BR24" s="25" t="s">
        <v>1190</v>
      </c>
      <c r="BV24" s="25" t="s">
        <v>1190</v>
      </c>
      <c r="BW24" s="25" t="s">
        <v>1190</v>
      </c>
      <c r="BX24" s="25" t="s">
        <v>1190</v>
      </c>
      <c r="CC24" s="25" t="s">
        <v>1190</v>
      </c>
      <c r="CE24" s="25" t="s">
        <v>1190</v>
      </c>
      <c r="CG24" s="25" t="s">
        <v>1190</v>
      </c>
      <c r="CI24" s="25" t="s">
        <v>1190</v>
      </c>
      <c r="CM24" s="25" t="s">
        <v>1190</v>
      </c>
      <c r="CN24" s="25" t="s">
        <v>1190</v>
      </c>
      <c r="CO24" s="25" t="s">
        <v>1190</v>
      </c>
      <c r="CU24" s="25" t="s">
        <v>1190</v>
      </c>
    </row>
    <row r="25" spans="1:99" ht="15" customHeight="1" x14ac:dyDescent="0.25">
      <c r="B25" s="24" t="s">
        <v>1197</v>
      </c>
      <c r="I25" s="26" t="str" cm="1">
        <f t="array" aca="1" ref="I25" ca="1">_xlfn.LET(
    _xlpm.DiesesTabellenBlatt, MID(CELL("Dateiname",I26),SEARCH("]",CELL("Dateiname",I26))+1,255),
    _xlpm.ZelleListenbeginn, CELL("adresse",I26),
    _xlpm.ZelleListenende, CELL("adresse",I500),
    _xlfn.CONCAT(
        "=BEREICH.VERSCHIEBEN(",
        _xlpm.DiesesTabellenBlatt,
        "!",_xlpm.ZelleListenbeginn,";0;0;ANZAHL2(",
        _xlpm.DiesesTabellenBlatt,
        "!",_xlpm.ZelleListenbeginn,"#);1)"
    )
)</f>
        <v>=BEREICH.VERSCHIEBEN(Feldübersetzungen!$I$26;0;0;ANZAHL2(Feldübersetzungen!$I$26#);1)</v>
      </c>
      <c r="L25" s="26" t="str" cm="1">
        <f t="array" aca="1" ref="L25" ca="1">_xlfn.LET(
    _xlpm.DiesesTabellenBlatt, MID(CELL("Dateiname",L26),SEARCH("]",CELL("Dateiname",L26))+1,255),
    _xlpm.ZelleListenbeginn, CELL("adresse",L26),
    _xlpm.ZelleListenende, CELL("adresse",L500),
    _xlfn.CONCAT(
        "=BEREICH.VERSCHIEBEN(",
        _xlpm.DiesesTabellenBlatt,
        "!",_xlpm.ZelleListenbeginn,";0;0;ANZAHL2(",
        _xlpm.DiesesTabellenBlatt,
        "!",_xlpm.ZelleListenbeginn,"#);1)"
    )
)</f>
        <v>=BEREICH.VERSCHIEBEN(Feldübersetzungen!$L$26;0;0;ANZAHL2(Feldübersetzungen!$L$26#);1)</v>
      </c>
      <c r="Z25" s="26" t="str" cm="1">
        <f t="array" aca="1" ref="Z25" ca="1">_xlfn.LET(
    _xlpm.DiesesTabellenBlatt, MID(CELL("Dateiname",Z26),SEARCH("]",CELL("Dateiname",Z26))+1,255),
    _xlpm.ZelleListenbeginn, CELL("adresse",Z26),
    _xlpm.ZelleListenende, CELL("adresse",Z500),
    _xlfn.CONCAT(
        "=BEREICH.VERSCHIEBEN(",
        _xlpm.DiesesTabellenBlatt,
        "!",_xlpm.ZelleListenbeginn,";0;0;ANZAHL2(",
        _xlpm.DiesesTabellenBlatt,
        "!",_xlpm.ZelleListenbeginn,"#);1)"
    )
)</f>
        <v>=BEREICH.VERSCHIEBEN(Feldübersetzungen!$Z$26;0;0;ANZAHL2(Feldübersetzungen!$Z$26#);1)</v>
      </c>
      <c r="AH25" s="26" t="str" cm="1">
        <f t="array" aca="1" ref="AH25" ca="1">_xlfn.LET(
    _xlpm.DiesesTabellenBlatt, MID(CELL("Dateiname",AH26),SEARCH("]",CELL("Dateiname",AH26))+1,255),
    _xlpm.ZelleListenbeginn, CELL("adresse",AH26),
    _xlpm.ZelleListenende, CELL("adresse",AH500),
    _xlfn.CONCAT(
        "=BEREICH.VERSCHIEBEN(",
        _xlpm.DiesesTabellenBlatt,
        "!",_xlpm.ZelleListenbeginn,";0;0;ANZAHL2(",
        _xlpm.DiesesTabellenBlatt,
        "!",_xlpm.ZelleListenbeginn,"#);1)"
    )
)</f>
        <v>=BEREICH.VERSCHIEBEN(Feldübersetzungen!$AH$26;0;0;ANZAHL2(Feldübersetzungen!$AH$26#);1)</v>
      </c>
      <c r="AI25" s="26" t="str" cm="1">
        <f t="array" aca="1" ref="AI25" ca="1">_xlfn.LET(
    _xlpm.DiesesTabellenBlatt, MID(CELL("Dateiname",AI26),SEARCH("]",CELL("Dateiname",AI26))+1,255),
    _xlpm.ZelleListenbeginn, CELL("adresse",AI26),
    _xlpm.ZelleListenende, CELL("adresse",AI500),
    _xlfn.CONCAT(
        "=BEREICH.VERSCHIEBEN(",
        _xlpm.DiesesTabellenBlatt,
        "!",_xlpm.ZelleListenbeginn,";0;0;ANZAHL2(",
        _xlpm.DiesesTabellenBlatt,
        "!",_xlpm.ZelleListenbeginn,"#);1)"
    )
)</f>
        <v>=BEREICH.VERSCHIEBEN(Feldübersetzungen!$AI$26;0;0;ANZAHL2(Feldübersetzungen!$AI$26#);1)</v>
      </c>
      <c r="AO25" s="26" t="str" cm="1">
        <f t="array" aca="1" ref="AO25" ca="1">_xlfn.LET(
    _xlpm.DiesesTabellenBlatt, MID(CELL("Dateiname",AO26),SEARCH("]",CELL("Dateiname",AO26))+1,255),
    _xlpm.ZelleListenbeginn, CELL("adresse",AO26),
    _xlpm.ZelleListenende, CELL("adresse",AO500),
    _xlfn.CONCAT(
        "=BEREICH.VERSCHIEBEN(",
        _xlpm.DiesesTabellenBlatt,
        "!",_xlpm.ZelleListenbeginn,";0;0;ANZAHL2(",
        _xlpm.DiesesTabellenBlatt,
        "!",_xlpm.ZelleListenbeginn,"#);1)"
    )
)</f>
        <v>=BEREICH.VERSCHIEBEN(Feldübersetzungen!$AO$26;0;0;ANZAHL2(Feldübersetzungen!$AO$26#);1)</v>
      </c>
      <c r="AR25" s="26" t="str" cm="1">
        <f t="array" aca="1" ref="AR25" ca="1">_xlfn.LET(
    _xlpm.DiesesTabellenBlatt, MID(CELL("Dateiname",AR26),SEARCH("]",CELL("Dateiname",AR26))+1,255),
    _xlpm.ZelleListenbeginn, CELL("adresse",AR26),
    _xlpm.ZelleListenende, CELL("adresse",AR500),
    _xlfn.CONCAT(
        "=BEREICH.VERSCHIEBEN(",
        _xlpm.DiesesTabellenBlatt,
        "!",_xlpm.ZelleListenbeginn,";0;0;ANZAHL2(",
        _xlpm.DiesesTabellenBlatt,
        "!",_xlpm.ZelleListenbeginn,"#);1)"
    )
)</f>
        <v>=BEREICH.VERSCHIEBEN(Feldübersetzungen!$AR$26;0;0;ANZAHL2(Feldübersetzungen!$AR$26#);1)</v>
      </c>
      <c r="AZ25" s="26" t="str" cm="1">
        <f t="array" aca="1" ref="AZ25" ca="1">_xlfn.LET(
    _xlpm.DiesesTabellenBlatt, MID(CELL("Dateiname",AZ26),SEARCH("]",CELL("Dateiname",AZ26))+1,255),
    _xlpm.ZelleListenbeginn, CELL("adresse",AZ26),
    _xlpm.ZelleListenende, CELL("adresse",BB500),
    _xlfn.CONCAT(
        "=BEREICH.VERSCHIEBEN(",
        _xlpm.DiesesTabellenBlatt,
        "!",_xlpm.ZelleListenbeginn,";0;0;ANZAHL2(",
        _xlpm.DiesesTabellenBlatt,
        "!",_xlpm.ZelleListenbeginn,"#);1)"
    )
)</f>
        <v>=BEREICH.VERSCHIEBEN(Feldübersetzungen!$AZ$26;0;0;ANZAHL2(Feldübersetzungen!$AZ$26#);1)</v>
      </c>
      <c r="BA25" s="26" t="str" cm="1">
        <f t="array" aca="1" ref="BA25" ca="1">_xlfn.LET(
    _xlpm.DiesesTabellenBlatt, MID(CELL("Dateiname",BA26),SEARCH("]",CELL("Dateiname",BA26))+1,255),
    _xlpm.ZelleListenbeginn, CELL("adresse",BA26),
    _xlpm.ZelleListenende, CELL("adresse",BC500),
    _xlfn.CONCAT(
        "=BEREICH.VERSCHIEBEN(",
        _xlpm.DiesesTabellenBlatt,
        "!",_xlpm.ZelleListenbeginn,";0;0;ANZAHL2(",
        _xlpm.DiesesTabellenBlatt,
        "!",_xlpm.ZelleListenbeginn,"#);1)"
    )
)</f>
        <v>=BEREICH.VERSCHIEBEN(Feldübersetzungen!$BA$26;0;0;ANZAHL2(Feldübersetzungen!$BA$26#);1)</v>
      </c>
      <c r="BC25" s="26" t="str" cm="1">
        <f t="array" aca="1" ref="BC25" ca="1">_xlfn.LET(
    _xlpm.DiesesTabellenBlatt, MID(CELL("Dateiname",BC26),SEARCH("]",CELL("Dateiname",BC26))+1,255),
    _xlpm.ZelleListenbeginn, CELL("adresse",BC26),
    _xlpm.ZelleListenende, CELL("adresse",BC500),
    _xlfn.CONCAT(
        "=BEREICH.VERSCHIEBEN(",
        _xlpm.DiesesTabellenBlatt,
        "!",_xlpm.ZelleListenbeginn,";0;0;ANZAHL2(",
        _xlpm.DiesesTabellenBlatt,
        "!",_xlpm.ZelleListenbeginn,"#);1)"
    )
)</f>
        <v>=BEREICH.VERSCHIEBEN(Feldübersetzungen!$BC$26;0;0;ANZAHL2(Feldübersetzungen!$BC$26#);1)</v>
      </c>
      <c r="BD25" s="26" t="str" cm="1">
        <f t="array" aca="1" ref="BD25" ca="1">_xlfn.LET(
    _xlpm.DiesesTabellenBlatt, MID(CELL("Dateiname",BD26),SEARCH("]",CELL("Dateiname",BD26))+1,255),
    _xlpm.ZelleListenbeginn, CELL("adresse",BD26),
    _xlpm.ZelleListenende, CELL("adresse",BD500),
    _xlfn.CONCAT(
        "=BEREICH.VERSCHIEBEN(",
        _xlpm.DiesesTabellenBlatt,
        "!",_xlpm.ZelleListenbeginn,";0;0;ANZAHL2(",
        _xlpm.DiesesTabellenBlatt,
        "!",_xlpm.ZelleListenbeginn,"#);1)"
    )
)</f>
        <v>=BEREICH.VERSCHIEBEN(Feldübersetzungen!$BD$26;0;0;ANZAHL2(Feldübersetzungen!$BD$26#);1)</v>
      </c>
      <c r="BE25" s="26" t="str" cm="1">
        <f t="array" aca="1" ref="BE25" ca="1">_xlfn.LET(
    _xlpm.DiesesTabellenBlatt, MID(CELL("Dateiname",BE26),SEARCH("]",CELL("Dateiname",BE26))+1,255),
    _xlpm.ZelleListenbeginn, CELL("adresse",BE26),
    _xlpm.ZelleListenende, CELL("adresse",BE500),
    _xlfn.CONCAT(
        "=BEREICH.VERSCHIEBEN(",
        _xlpm.DiesesTabellenBlatt,
        "!",_xlpm.ZelleListenbeginn,";0;0;ANZAHL2(",
        _xlpm.DiesesTabellenBlatt,
        "!",_xlpm.ZelleListenbeginn,"#);1)"
    )
)</f>
        <v>=BEREICH.VERSCHIEBEN(Feldübersetzungen!$BE$26;0;0;ANZAHL2(Feldübersetzungen!$BE$26#);1)</v>
      </c>
      <c r="BF25" s="26" t="str" cm="1">
        <f t="array" aca="1" ref="BF25" ca="1">_xlfn.LET(
    _xlpm.DiesesTabellenBlatt, MID(CELL("Dateiname",BF26),SEARCH("]",CELL("Dateiname",BF26))+1,255),
    _xlpm.ZelleListenbeginn, CELL("adresse",BF26),
    _xlpm.ZelleListenende, CELL("adresse",BF500),
    _xlfn.CONCAT(
        "=BEREICH.VERSCHIEBEN(",
        _xlpm.DiesesTabellenBlatt,
        "!",_xlpm.ZelleListenbeginn,";0;0;ANZAHL2(",
        _xlpm.DiesesTabellenBlatt,
        "!",_xlpm.ZelleListenbeginn,"#);1)"
    )
)</f>
        <v>=BEREICH.VERSCHIEBEN(Feldübersetzungen!$BF$26;0;0;ANZAHL2(Feldübersetzungen!$BF$26#);1)</v>
      </c>
      <c r="BG25" s="26" t="str" cm="1">
        <f t="array" aca="1" ref="BG25" ca="1">_xlfn.LET(
    _xlpm.DiesesTabellenBlatt, MID(CELL("Dateiname",BG26),SEARCH("]",CELL("Dateiname",BG26))+1,255),
    _xlpm.ZelleListenbeginn, CELL("adresse",BG26),
    _xlpm.ZelleListenende, CELL("adresse",BG500),
    _xlfn.CONCAT(
        "=BEREICH.VERSCHIEBEN(",
        _xlpm.DiesesTabellenBlatt,
        "!",_xlpm.ZelleListenbeginn,";0;0;ANZAHL2(",
        _xlpm.DiesesTabellenBlatt,
        "!",_xlpm.ZelleListenbeginn,"#);1)"
    )
)</f>
        <v>=BEREICH.VERSCHIEBEN(Feldübersetzungen!$BG$26;0;0;ANZAHL2(Feldübersetzungen!$BG$26#);1)</v>
      </c>
      <c r="BH25" s="26" t="str" cm="1">
        <f t="array" aca="1" ref="BH25" ca="1">_xlfn.LET(
    _xlpm.DiesesTabellenBlatt, MID(CELL("Dateiname",BH26),SEARCH("]",CELL("Dateiname",BH26))+1,255),
    _xlpm.ZelleListenbeginn, CELL("adresse",BH26),
    _xlpm.ZelleListenende, CELL("adresse",BH500),
    _xlfn.CONCAT(
        "=BEREICH.VERSCHIEBEN(",
        _xlpm.DiesesTabellenBlatt,
        "!",_xlpm.ZelleListenbeginn,";0;0;ANZAHL2(",
        _xlpm.DiesesTabellenBlatt,
        "!",_xlpm.ZelleListenbeginn,"#);1)"
    )
)</f>
        <v>=BEREICH.VERSCHIEBEN(Feldübersetzungen!$BH$26;0;0;ANZAHL2(Feldübersetzungen!$BH$26#);1)</v>
      </c>
      <c r="BJ25" s="26" t="str" cm="1">
        <f t="array" aca="1" ref="BJ25" ca="1">_xlfn.LET(
    _xlpm.DiesesTabellenBlatt, MID(CELL("Dateiname",BJ26),SEARCH("]",CELL("Dateiname",BJ26))+1,255),
    _xlpm.ZelleListenbeginn, CELL("adresse",BJ26),
    _xlpm.ZelleListenende, CELL("adresse",BJ500),
    _xlfn.CONCAT(
        "=BEREICH.VERSCHIEBEN(",
        _xlpm.DiesesTabellenBlatt,
        "!",_xlpm.ZelleListenbeginn,";0;0;ANZAHL2(",
        _xlpm.DiesesTabellenBlatt,
        "!",_xlpm.ZelleListenbeginn,"#);1)"
    )
)</f>
        <v>=BEREICH.VERSCHIEBEN(Feldübersetzungen!$BJ$26;0;0;ANZAHL2(Feldübersetzungen!$BJ$26#);1)</v>
      </c>
      <c r="BK25" s="26" t="str" cm="1">
        <f t="array" aca="1" ref="BK25" ca="1">_xlfn.LET(
    _xlpm.DiesesTabellenBlatt, MID(CELL("Dateiname",BK26),SEARCH("]",CELL("Dateiname",BK26))+1,255),
    _xlpm.ZelleListenbeginn, CELL("adresse",BK26),
    _xlpm.ZelleListenende, CELL("adresse",BK500),
    _xlfn.CONCAT(
        "=BEREICH.VERSCHIEBEN(",
        _xlpm.DiesesTabellenBlatt,
        "!",_xlpm.ZelleListenbeginn,";0;0;ANZAHL2(",
        _xlpm.DiesesTabellenBlatt,
        "!",_xlpm.ZelleListenbeginn,"#);1)"
    )
)</f>
        <v>=BEREICH.VERSCHIEBEN(Feldübersetzungen!$BK$26;0;0;ANZAHL2(Feldübersetzungen!$BK$26#);1)</v>
      </c>
      <c r="BL25" s="26" t="str" cm="1">
        <f t="array" aca="1" ref="BL25" ca="1">_xlfn.LET(
    _xlpm.DiesesTabellenBlatt, MID(CELL("Dateiname",BL26),SEARCH("]",CELL("Dateiname",BL26))+1,255),
    _xlpm.ZelleListenbeginn, CELL("adresse",BL26),
    _xlpm.ZelleListenende, CELL("adresse",BL500),
    _xlfn.CONCAT(
        "=BEREICH.VERSCHIEBEN(",
        _xlpm.DiesesTabellenBlatt,
        "!",_xlpm.ZelleListenbeginn,";0;0;ANZAHL2(",
        _xlpm.DiesesTabellenBlatt,
        "!",_xlpm.ZelleListenbeginn,"#);1)"
    )
)</f>
        <v>=BEREICH.VERSCHIEBEN(Feldübersetzungen!$BL$26;0;0;ANZAHL2(Feldübersetzungen!$BL$26#);1)</v>
      </c>
      <c r="BN25" s="26" t="str" cm="1">
        <f t="array" aca="1" ref="BN25" ca="1">_xlfn.LET(
    _xlpm.DiesesTabellenBlatt, MID(CELL("Dateiname",BN26),SEARCH("]",CELL("Dateiname",BN26))+1,255),
    _xlpm.ZelleListenbeginn, CELL("adresse",BN26),
    _xlpm.ZelleListenende, CELL("adresse",BN500),
    _xlfn.CONCAT(
        "=BEREICH.VERSCHIEBEN(",
        _xlpm.DiesesTabellenBlatt,
        "!",_xlpm.ZelleListenbeginn,";0;0;ANZAHL2(",
        _xlpm.DiesesTabellenBlatt,
        "!",_xlpm.ZelleListenbeginn,"#);1)"
    )
)</f>
        <v>=BEREICH.VERSCHIEBEN(Feldübersetzungen!$BN$26;0;0;ANZAHL2(Feldübersetzungen!$BN$26#);1)</v>
      </c>
      <c r="BO25" s="26" t="str" cm="1">
        <f t="array" aca="1" ref="BO25" ca="1">_xlfn.LET(
    _xlpm.DiesesTabellenBlatt, MID(CELL("Dateiname",BO26),SEARCH("]",CELL("Dateiname",BO26))+1,255),
    _xlpm.ZelleListenbeginn, CELL("adresse",BO26),
    _xlpm.ZelleListenende, CELL("adresse",BO500),
    _xlfn.CONCAT(
        "=BEREICH.VERSCHIEBEN(",
        _xlpm.DiesesTabellenBlatt,
        "!",_xlpm.ZelleListenbeginn,";0;0;ANZAHL2(",
        _xlpm.DiesesTabellenBlatt,
        "!",_xlpm.ZelleListenbeginn,"#);1)"
    )
)</f>
        <v>=BEREICH.VERSCHIEBEN(Feldübersetzungen!$BO$26;0;0;ANZAHL2(Feldübersetzungen!$BO$26#);1)</v>
      </c>
      <c r="BP25" s="26" t="str" cm="1">
        <f t="array" aca="1" ref="BP25" ca="1">_xlfn.LET(
    _xlpm.DiesesTabellenBlatt, MID(CELL("Dateiname",BP26),SEARCH("]",CELL("Dateiname",BP26))+1,255),
    _xlpm.ZelleListenbeginn, CELL("adresse",BP26),
    _xlpm.ZelleListenende, CELL("adresse",BP500),
    _xlfn.CONCAT(
        "=BEREICH.VERSCHIEBEN(",
        _xlpm.DiesesTabellenBlatt,
        "!",_xlpm.ZelleListenbeginn,";0;0;ANZAHL2(",
        _xlpm.DiesesTabellenBlatt,
        "!",_xlpm.ZelleListenbeginn,"#);1)"
    )
)</f>
        <v>=BEREICH.VERSCHIEBEN(Feldübersetzungen!$BP$26;0;0;ANZAHL2(Feldübersetzungen!$BP$26#);1)</v>
      </c>
      <c r="BQ25" s="26" t="str" cm="1">
        <f t="array" aca="1" ref="BQ25" ca="1">_xlfn.LET(
    _xlpm.DiesesTabellenBlatt, MID(CELL("Dateiname",BQ26),SEARCH("]",CELL("Dateiname",BQ26))+1,255),
    _xlpm.ZelleListenbeginn, CELL("adresse",BQ26),
    _xlpm.ZelleListenende, CELL("adresse",BQ500),
    _xlfn.CONCAT(
        "=BEREICH.VERSCHIEBEN(",
        _xlpm.DiesesTabellenBlatt,
        "!",_xlpm.ZelleListenbeginn,";0;0;ANZAHL2(",
        _xlpm.DiesesTabellenBlatt,
        "!",_xlpm.ZelleListenbeginn,"#);1)"
    )
)</f>
        <v>=BEREICH.VERSCHIEBEN(Feldübersetzungen!$BQ$26;0;0;ANZAHL2(Feldübersetzungen!$BQ$26#);1)</v>
      </c>
      <c r="BR25" s="26" t="str" cm="1">
        <f t="array" aca="1" ref="BR25" ca="1">_xlfn.LET(
    _xlpm.DiesesTabellenBlatt, MID(CELL("Dateiname",BR26),SEARCH("]",CELL("Dateiname",BR26))+1,255),
    _xlpm.ZelleListenbeginn, CELL("adresse",BR26),
    _xlpm.ZelleListenende, CELL("adresse",BR500),
    _xlfn.CONCAT(
        "=BEREICH.VERSCHIEBEN(",
        _xlpm.DiesesTabellenBlatt,
        "!",_xlpm.ZelleListenbeginn,";0;0;ANZAHL2(",
        _xlpm.DiesesTabellenBlatt,
        "!",_xlpm.ZelleListenbeginn,"#);1)"
    )
)</f>
        <v>=BEREICH.VERSCHIEBEN(Feldübersetzungen!$BR$26;0;0;ANZAHL2(Feldübersetzungen!$BR$26#);1)</v>
      </c>
      <c r="BV25" s="26" t="str" cm="1">
        <f t="array" aca="1" ref="BV25" ca="1">_xlfn.LET(
    _xlpm.DiesesTabellenBlatt, MID(CELL("Dateiname",BV26),SEARCH("]",CELL("Dateiname",BV26))+1,255),
    _xlpm.ZelleListenbeginn, CELL("adresse",BV26),
    _xlpm.ZelleListenende, CELL("adresse",BV500),
    _xlfn.CONCAT(
        "=BEREICH.VERSCHIEBEN(",
        _xlpm.DiesesTabellenBlatt,
        "!",_xlpm.ZelleListenbeginn,";0;0;ANZAHL2(",
        _xlpm.DiesesTabellenBlatt,
        "!",_xlpm.ZelleListenbeginn,"#);1)"
    )
)</f>
        <v>=BEREICH.VERSCHIEBEN(Feldübersetzungen!$BV$26;0;0;ANZAHL2(Feldübersetzungen!$BV$26#);1)</v>
      </c>
      <c r="BW25" s="26" t="str" cm="1">
        <f t="array" aca="1" ref="BW25" ca="1">_xlfn.LET(
    _xlpm.DiesesTabellenBlatt, MID(CELL("Dateiname",BW26),SEARCH("]",CELL("Dateiname",BW26))+1,255),
    _xlpm.ZelleListenbeginn, CELL("adresse",BW26),
    _xlpm.ZelleListenende, CELL("adresse",BW500),
    _xlfn.CONCAT(
        "=BEREICH.VERSCHIEBEN(",
        _xlpm.DiesesTabellenBlatt,
        "!",_xlpm.ZelleListenbeginn,";0;0;ANZAHL2(",
        _xlpm.DiesesTabellenBlatt,
        "!",_xlpm.ZelleListenbeginn,"#);1)"
    )
)</f>
        <v>=BEREICH.VERSCHIEBEN(Feldübersetzungen!$BW$26;0;0;ANZAHL2(Feldübersetzungen!$BW$26#);1)</v>
      </c>
      <c r="BX25" s="26" t="str" cm="1">
        <f t="array" aca="1" ref="BX25" ca="1">_xlfn.LET(
    _xlpm.DiesesTabellenBlatt, MID(CELL("Dateiname",BX26),SEARCH("]",CELL("Dateiname",BX26))+1,255),
    _xlpm.ZelleListenbeginn, CELL("adresse",BX26),
    _xlpm.ZelleListenende, CELL("adresse",BX500),
    _xlfn.CONCAT(
        "=BEREICH.VERSCHIEBEN(",
        _xlpm.DiesesTabellenBlatt,
        "!",_xlpm.ZelleListenbeginn,";0;0;ANZAHL2(",
        _xlpm.DiesesTabellenBlatt,
        "!",_xlpm.ZelleListenbeginn,"#);1)"
    )
)</f>
        <v>=BEREICH.VERSCHIEBEN(Feldübersetzungen!$BX$26;0;0;ANZAHL2(Feldübersetzungen!$BX$26#);1)</v>
      </c>
      <c r="CC25" s="26" t="str" cm="1">
        <f t="array" aca="1" ref="CC25" ca="1">_xlfn.LET(
    _xlpm.DiesesTabellenBlatt, MID(CELL("Dateiname",CC26),SEARCH("]",CELL("Dateiname",CC26))+1,255),
    _xlpm.ZelleListenbeginn, CELL("adresse",CC26),
    _xlpm.ZelleListenende, CELL("adresse",CC500),
    _xlfn.CONCAT(
        "=BEREICH.VERSCHIEBEN(",
        _xlpm.DiesesTabellenBlatt,
        "!",_xlpm.ZelleListenbeginn,";0;0;ANZAHL2(",
        _xlpm.DiesesTabellenBlatt,
        "!",_xlpm.ZelleListenbeginn,"#);1)"
    )
)</f>
        <v>=BEREICH.VERSCHIEBEN(Feldübersetzungen!$CC$26;0;0;ANZAHL2(Feldübersetzungen!$CC$26#);1)</v>
      </c>
      <c r="CE25" s="26" t="str" cm="1">
        <f t="array" aca="1" ref="CE25" ca="1">_xlfn.LET(
    _xlpm.DiesesTabellenBlatt, MID(CELL("Dateiname",CE26),SEARCH("]",CELL("Dateiname",CE26))+1,255),
    _xlpm.ZelleListenbeginn, CELL("adresse",CE26),
    _xlpm.ZelleListenende, CELL("adresse",CE500),
    _xlfn.CONCAT(
        "=BEREICH.VERSCHIEBEN(",
        _xlpm.DiesesTabellenBlatt,
        "!",_xlpm.ZelleListenbeginn,";0;0;ANZAHL2(",
        _xlpm.DiesesTabellenBlatt,
        "!",_xlpm.ZelleListenbeginn,"#);1)"
    )
)</f>
        <v>=BEREICH.VERSCHIEBEN(Feldübersetzungen!$CE$26;0;0;ANZAHL2(Feldübersetzungen!$CE$26#);1)</v>
      </c>
      <c r="CG25" s="26" t="str" cm="1">
        <f t="array" aca="1" ref="CG25" ca="1">_xlfn.LET(
    _xlpm.DiesesTabellenBlatt, MID(CELL("Dateiname",CG26),SEARCH("]",CELL("Dateiname",CG26))+1,255),
    _xlpm.ZelleListenbeginn, CELL("adresse",CG26),
    _xlpm.ZelleListenende, CELL("adresse",CG500),
    _xlfn.CONCAT(
        "=BEREICH.VERSCHIEBEN(",
        _xlpm.DiesesTabellenBlatt,
        "!",_xlpm.ZelleListenbeginn,";0;0;ANZAHL2(",
        _xlpm.DiesesTabellenBlatt,
        "!",_xlpm.ZelleListenbeginn,"#);1)"
    )
)</f>
        <v>=BEREICH.VERSCHIEBEN(Feldübersetzungen!$CG$26;0;0;ANZAHL2(Feldübersetzungen!$CG$26#);1)</v>
      </c>
      <c r="CI25" s="26" t="str" cm="1">
        <f t="array" aca="1" ref="CI25" ca="1">_xlfn.LET(
    _xlpm.DiesesTabellenBlatt, MID(CELL("Dateiname",CI26),SEARCH("]",CELL("Dateiname",CI26))+1,255),
    _xlpm.ZelleListenbeginn, CELL("adresse",CI26),
    _xlpm.ZelleListenende, CELL("adresse",CI500),
    _xlfn.CONCAT(
        "=BEREICH.VERSCHIEBEN(",
        _xlpm.DiesesTabellenBlatt,
        "!",_xlpm.ZelleListenbeginn,";0;0;ANZAHL2(",
        _xlpm.DiesesTabellenBlatt,
        "!",_xlpm.ZelleListenbeginn,"#);1)"
    )
)</f>
        <v>=BEREICH.VERSCHIEBEN(Feldübersetzungen!$CI$26;0;0;ANZAHL2(Feldübersetzungen!$CI$26#);1)</v>
      </c>
      <c r="CM25" s="26" t="str" cm="1">
        <f t="array" aca="1" ref="CM25" ca="1">_xlfn.LET(
    _xlpm.DiesesTabellenBlatt, MID(CELL("Dateiname",CM26),SEARCH("]",CELL("Dateiname",CM26))+1,255),
    _xlpm.ZelleListenbeginn, CELL("adresse",CM26),
    _xlpm.ZelleListenende, CELL("adresse",CM500),
    _xlfn.CONCAT(
        "=BEREICH.VERSCHIEBEN(",
        _xlpm.DiesesTabellenBlatt,
        "!",_xlpm.ZelleListenbeginn,";0;0;ANZAHL2(",
        _xlpm.DiesesTabellenBlatt,
        "!",_xlpm.ZelleListenbeginn,"#);1)"
    )
)</f>
        <v>=BEREICH.VERSCHIEBEN(Feldübersetzungen!$CM$26;0;0;ANZAHL2(Feldübersetzungen!$CM$26#);1)</v>
      </c>
      <c r="CN25" s="26" t="str" cm="1">
        <f t="array" aca="1" ref="CN25" ca="1">_xlfn.LET(
    _xlpm.DiesesTabellenBlatt, MID(CELL("Dateiname",CN26),SEARCH("]",CELL("Dateiname",CN26))+1,255),
    _xlpm.ZelleListenbeginn, CELL("adresse",CN26),
    _xlpm.ZelleListenende, CELL("adresse",CN500),
    _xlfn.CONCAT(
        "=BEREICH.VERSCHIEBEN(",
        _xlpm.DiesesTabellenBlatt,
        "!",_xlpm.ZelleListenbeginn,";0;0;ANZAHL2(",
        _xlpm.DiesesTabellenBlatt,
        "!",_xlpm.ZelleListenbeginn,"#);1)"
    )
)</f>
        <v>=BEREICH.VERSCHIEBEN(Feldübersetzungen!$CN$26;0;0;ANZAHL2(Feldübersetzungen!$CN$26#);1)</v>
      </c>
      <c r="CO25" s="26" t="str" cm="1">
        <f t="array" aca="1" ref="CO25" ca="1">_xlfn.LET(
    _xlpm.DiesesTabellenBlatt, MID(CELL("Dateiname",CO26),SEARCH("]",CELL("Dateiname",CO26))+1,255),
    _xlpm.ZelleListenbeginn, CELL("adresse",CO26),
    _xlpm.ZelleListenende, CELL("adresse",CO500),
    _xlfn.CONCAT(
        "=BEREICH.VERSCHIEBEN(",
        _xlpm.DiesesTabellenBlatt,
        "!",_xlpm.ZelleListenbeginn,";0;0;ANZAHL2(",
        _xlpm.DiesesTabellenBlatt,
        "!",_xlpm.ZelleListenbeginn,"#);1)"
    )
)</f>
        <v>=BEREICH.VERSCHIEBEN(Feldübersetzungen!$CO$26;0;0;ANZAHL2(Feldübersetzungen!$CO$26#);1)</v>
      </c>
      <c r="CU25" s="26" t="str" cm="1">
        <f t="array" aca="1" ref="CU25" ca="1">_xlfn.LET(
    _xlpm.DiesesTabellenBlatt, MID(CELL("Dateiname",CU26),SEARCH("]",CELL("Dateiname",CU26))+1,255),
    _xlpm.ZelleListenbeginn, CELL("adresse",CU26),
    _xlpm.ZelleListenende, CELL("adresse",CU500),
    _xlfn.CONCAT(
        "=BEREICH.VERSCHIEBEN(",
        _xlpm.DiesesTabellenBlatt,
        "!",_xlpm.ZelleListenbeginn,";0;0;ANZAHL2(",
        _xlpm.DiesesTabellenBlatt,
        "!",_xlpm.ZelleListenbeginn,"#);1)"
    )
)</f>
        <v>=BEREICH.VERSCHIEBEN(Feldübersetzungen!$CU$26;0;0;ANZAHL2(Feldübersetzungen!$CU$26#);1)</v>
      </c>
    </row>
    <row r="26" spans="1:99" s="28" customFormat="1" ht="15" customHeight="1" x14ac:dyDescent="0.25">
      <c r="I26" s="28" t="str" cm="1">
        <f t="array" ref="I26:I30">_xlfn.LET(_xlpm.TextZelle, I$15,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NW</v>
      </c>
      <c r="L26" s="28" t="str" cm="1">
        <f t="array" ref="L26:L27">_xlfn.LET(_xlpm.TextZelle, L$16,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gewiß</v>
      </c>
      <c r="Z26" s="28" t="str" cm="1">
        <f t="array" ref="Z26:Z28">_xlfn.LET(_xlpm.TextZelle, Z$15,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vorläufig</v>
      </c>
      <c r="AH26" s="28" t="str" cm="1">
        <f t="array" ref="AH26:AH31">_xlfn.LET(_xlpm.TextZelle, AH$15,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Punktgenau darstellen</v>
      </c>
      <c r="AI26" s="28" t="b" cm="1">
        <f t="array" ref="AI26:AI27">_xlfn.LET(_xlpm.TextZelle, AI$15,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1</v>
      </c>
      <c r="AO26" s="28" t="str" cm="1">
        <f t="array" ref="AO26:AO30">_xlfn.LET(_xlpm.TextZelle, AO$16,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Herbarbeleg</v>
      </c>
      <c r="AR26" s="28" t="str" cm="1">
        <f t="array" ref="AR26:AR42">_xlfn.LET(_xlpm.TextZelle, AR$15,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Baden-Württemberg</v>
      </c>
      <c r="AZ26" s="28" t="str" cm="1">
        <f t="array" ref="AZ26:AZ36">_xlfn.LET(_xlpm.TextZelle, AZ$16,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 – ausgestorben oder verschollen</v>
      </c>
      <c r="BA26" s="28" t="str" cm="1">
        <f t="array" ref="BA26:BA36">_xlfn.LET(_xlpm.TextZelle, BA$15,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C26" s="28" t="str" cm="1">
        <f t="array" ref="BC26:BC36">_xlfn.LET(_xlpm.TextZelle, BC$15,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Gebiet sehr schutzwürdig</v>
      </c>
      <c r="BD26" s="28" t="str" cm="1">
        <f t="array" ref="BD26:BD34">_xlfn.LET(_xlpm.TextZelle, BD$16,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Nord</v>
      </c>
      <c r="BE26" s="28" t="str" cm="1">
        <f t="array" ref="BE26:BE30">_xlfn.LET(_xlpm.TextZelle, BE$15,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eben (0-5%)</v>
      </c>
      <c r="BF26" s="28" t="str" cm="1">
        <f t="array" ref="BF26:BF34">_xlfn.LET(_xlpm.TextZelle, BF$16,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G26" s="28" t="str" cm="1">
        <f t="array" ref="BG26:BG34">_xlfn.LET(_xlpm.TextZelle, BG$16,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H26" s="28" t="str" cm="1">
        <f t="array" ref="BH26:BH34">_xlfn.LET(_xlpm.TextZelle, BH$16,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J26" s="28" t="str" cm="1">
        <f t="array" ref="BJ26:BJ27">_xlfn.LET(_xlpm.TextZelle, BJ$15,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Erstbeprobung</v>
      </c>
      <c r="BK26" s="28" t="str" cm="1">
        <f t="array" ref="BK26:BK31">_xlfn.LET(_xlpm.TextZelle, BK$15,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zufällig</v>
      </c>
      <c r="BL26" s="28" t="str" cm="1">
        <f t="array" ref="BL26:BL32">_xlfn.LET(_xlpm.TextZelle, BL$15,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Saatgut beprobt</v>
      </c>
      <c r="BN26" s="28" t="b" cm="1">
        <f t="array" ref="BN26:BN27">_xlfn.LET(_xlpm.TextZelle, BN$15,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1</v>
      </c>
      <c r="BO26" s="28" t="str" cm="1">
        <f t="array" ref="BO26:BO33">_xlfn.LET(_xlpm.TextZelle, BO$15,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Kies</v>
      </c>
      <c r="BP26" s="28" t="str" cm="1">
        <f t="array" ref="BP26:BP28">_xlfn.LET(_xlpm.TextZelle, BP$15,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ja</v>
      </c>
      <c r="BQ26" s="28" t="str" cm="1">
        <f t="array" ref="BQ26:BQ28">_xlfn.LET(_xlpm.TextZelle, BQ$15,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sauer</v>
      </c>
      <c r="BR26" s="28" t="str" cm="1">
        <f t="array" ref="BR26:BR69">_xlfn.LET(_xlpm.TextZelle, BR$15,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Küstenferne Meeresgebiete der Nordsee</v>
      </c>
      <c r="BV26" s="28" t="str" cm="1">
        <f t="array" ref="BV26:BV34">_xlfn.LET(_xlpm.TextZelle, BV$16,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BW26" s="28" t="str" cm="1">
        <f t="array" ref="BW26:BW34">_xlfn.LET(_xlpm.TextZelle, BW$16,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nur Blüten</v>
      </c>
      <c r="BX26" s="28" t="str" cm="1">
        <f t="array" ref="BX26:BX28">_xlfn.LET(_xlpm.TextZelle, BX$15,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ja</v>
      </c>
      <c r="CC26" s="28" t="str" cm="1">
        <f t="array" ref="CC26:CC33">_xlfn.LET(_xlpm.TextZelle, CC$15,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Keine Pflege/-Managementmaßnahmen</v>
      </c>
      <c r="CE26" s="28" t="str" cm="1">
        <f t="array" ref="CE26:CE37">_xlfn.LET(_xlpm.TextZelle, CE$15,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Keine Pflege/-Managementmaßnahmen</v>
      </c>
      <c r="CG26" s="28" t="str" cm="1">
        <f t="array" ref="CG26:CG33">_xlfn.LET(_xlpm.TextZelle, CG$16,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Eutrophierung</v>
      </c>
      <c r="CI26" s="28" t="str" cm="1">
        <f t="array" ref="CI26:CI32">_xlfn.LET(_xlpm.TextZelle, CI$16,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privat</v>
      </c>
      <c r="CM26" s="28" t="str" cm="1">
        <f t="array" ref="CM26:CM29">_xlfn.LET(_xlpm.TextZelle, CM$15,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BGBM</v>
      </c>
      <c r="CN26" s="28" t="b" cm="1">
        <f t="array" ref="CN26:CN27">_xlfn.LET(_xlpm.TextZelle, CN$15,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0</v>
      </c>
      <c r="CO26" s="28" t="b" cm="1">
        <f t="array" ref="CO26:CO27">_xlfn.LET(_xlpm.TextZelle, CO$15,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1</v>
      </c>
      <c r="CU26" s="28" t="str" cm="1">
        <f t="array" ref="CU26:CU32">_xlfn.LET(_xlpm.TextZelle, CU$16, _xlpm.TrennZeichenÄußerstRechts,";", _xlpm.ZellWertOhneLetztesTrennZeichen, IF(RIGHT(_xlpm.TextZelle,LEN(_xlpm.TrennZeichenÄußerstRechts))=_xlpm.TrennZeichenÄußerstRechts, LEFT(_xlpm.TextZelle, (LEN(_xlpm.TextZelle)-LEN(_xlpm.TrennZeichenÄußerstRechts)) ), _xlpm.TextZelle), _xlpm.Ergebnisse, SUBSTITUTE(_xlfn.FILTERXML("&lt;txt&gt;&lt;wert&gt;"&amp;SUBSTITUTE(_xlpm.ZellWertOhneLetztesTrennZeichen,"; ", _xlfn.UNICHAR(160)&amp;"&lt;/wert&gt;&lt;wert&gt;")&amp;_xlfn.UNICHAR(160)&amp;"&lt;/wert&gt;&lt;/txt&gt;","//wert"), _xlfn.UNICHAR(160),""), _xlfn.IFS(_xlpm.Ergebnisse="WAHR",TRUE,_xlpm.Ergebnisse="FALSCH",FALSE,TRUE,_xlpm.Ergebnisse) )</f>
        <v>privat</v>
      </c>
    </row>
    <row r="27" spans="1:99" s="28" customFormat="1" ht="15" customHeight="1" x14ac:dyDescent="0.25">
      <c r="I27" s="28" t="str">
        <v>NO</v>
      </c>
      <c r="L27" s="28" t="str">
        <v>ungewiß</v>
      </c>
      <c r="Z27" s="28" t="str">
        <v>abgeschlossen</v>
      </c>
      <c r="AH27" s="28" t="str">
        <v>100m</v>
      </c>
      <c r="AI27" s="28" t="b">
        <v>0</v>
      </c>
      <c r="AO27" s="28" t="str">
        <v>Blatt</v>
      </c>
      <c r="AR27" s="28" t="str">
        <v>Bayern</v>
      </c>
      <c r="AZ27" s="28" t="str">
        <v>1 – vom Aussterben bedroht</v>
      </c>
      <c r="BA27" s="28" t="str">
        <v>1</v>
      </c>
      <c r="BC27" s="28" t="str">
        <v>Landschaftsschutzgebiet</v>
      </c>
      <c r="BD27" s="28" t="str">
        <v>Nordost</v>
      </c>
      <c r="BE27" s="28" t="str">
        <v>wellig (6-10%)</v>
      </c>
      <c r="BF27" s="29" t="str">
        <v>1</v>
      </c>
      <c r="BG27" s="28" t="str">
        <v>1</v>
      </c>
      <c r="BH27" s="28" t="str">
        <v>1</v>
      </c>
      <c r="BJ27" s="28" t="str">
        <v>Wiederholungsbeprobung</v>
      </c>
      <c r="BK27" s="28" t="str">
        <v>regelmäßig</v>
      </c>
      <c r="BL27" s="28" t="str">
        <v>Art nicht nachweisbar</v>
      </c>
      <c r="BN27" s="28" t="b">
        <v>0</v>
      </c>
      <c r="BO27" s="28" t="str">
        <v>Sand</v>
      </c>
      <c r="BP27" s="28" t="str">
        <v>nein</v>
      </c>
      <c r="BQ27" s="28" t="str">
        <v>neutral</v>
      </c>
      <c r="BR27" s="28" t="str">
        <v>Äussere Meeresgebiete der Ostsee</v>
      </c>
      <c r="BV27" s="28" t="str">
        <v>1</v>
      </c>
      <c r="BW27" s="28" t="str">
        <v>mehr Blüten als Früchte</v>
      </c>
      <c r="BX27" s="28" t="str">
        <v>nein</v>
      </c>
      <c r="CC27" s="28" t="str">
        <v>Mahd</v>
      </c>
      <c r="CE27" s="28" t="str">
        <v>Mahd</v>
      </c>
      <c r="CG27" s="28" t="str">
        <v>Nutzungsänderung (Umbruch, u.a.)</v>
      </c>
      <c r="CI27" s="28" t="str">
        <v>Stiftung</v>
      </c>
      <c r="CM27" s="28" t="str">
        <v>BG MZ</v>
      </c>
      <c r="CN27" s="28" t="b">
        <v>1</v>
      </c>
      <c r="CO27" s="28" t="b">
        <v>0</v>
      </c>
      <c r="CU27" s="28" t="str">
        <v>Obere Naturschutzbehörde</v>
      </c>
    </row>
    <row r="28" spans="1:99" s="28" customFormat="1" ht="15" customHeight="1" x14ac:dyDescent="0.25">
      <c r="A28" t="s">
        <v>1332</v>
      </c>
      <c r="B28" s="85" t="str" cm="1">
        <f t="array" ref="B28:B38">_xlfn.SORTBY(Feldübersetzungen!$B$3:$B$13,Feldübersetzungen!$A$3:$A$13)</f>
        <v>fachsprachlich, WIPs</v>
      </c>
      <c r="I28" s="28" t="str">
        <v>SO</v>
      </c>
      <c r="Z28" s="28" t="str">
        <v>Testdaten</v>
      </c>
      <c r="AH28" s="28" t="str">
        <v>1km</v>
      </c>
      <c r="AO28" s="28" t="str">
        <v>Bodenprobe</v>
      </c>
      <c r="AR28" s="28" t="str">
        <v>Berlin</v>
      </c>
      <c r="AZ28" s="28" t="str">
        <v>2 – stark gefährdet</v>
      </c>
      <c r="BA28" s="28" t="str">
        <v>2</v>
      </c>
      <c r="BC28" s="28" t="str">
        <v>Naturpark</v>
      </c>
      <c r="BD28" s="28" t="str">
        <v>Ost</v>
      </c>
      <c r="BE28" s="28" t="str">
        <v>hügelig (11-20%)</v>
      </c>
      <c r="BF28" s="29" t="str">
        <v>2-5</v>
      </c>
      <c r="BG28" s="28" t="str">
        <v>2-5</v>
      </c>
      <c r="BH28" s="28" t="str">
        <v>2-5</v>
      </c>
      <c r="BK28" s="28" t="str">
        <v>Transekt (linear)</v>
      </c>
      <c r="BL28" s="28" t="str">
        <v>Individuen nur vegetativ</v>
      </c>
      <c r="BO28" s="28" t="str">
        <v>sandiger Lehm</v>
      </c>
      <c r="BP28" s="28" t="str">
        <v>teils</v>
      </c>
      <c r="BQ28" s="28" t="str">
        <v>basisch</v>
      </c>
      <c r="BR28" s="28" t="str">
        <v>Flachwasserzonen der Nordsee (Sublitoral)</v>
      </c>
      <c r="BV28" s="28" t="str">
        <v>2-5</v>
      </c>
      <c r="BW28" s="28" t="str">
        <v>mehr Früchte als Blüten</v>
      </c>
      <c r="BX28" s="28" t="str">
        <v>teils</v>
      </c>
      <c r="CC28" s="28" t="str">
        <v>Entbuschung/ Rodung</v>
      </c>
      <c r="CE28" s="28" t="str">
        <v>Entbuschung/ Rodung</v>
      </c>
      <c r="CG28" s="28" t="str">
        <v>Nutzungsaufgabe</v>
      </c>
      <c r="CI28" s="28" t="str">
        <v>Staat</v>
      </c>
      <c r="CM28" s="28" t="str">
        <v>BG OS</v>
      </c>
      <c r="CU28" s="28" t="str">
        <v>Untere Naturschutzbehörde</v>
      </c>
    </row>
    <row r="29" spans="1:99" s="28" customFormat="1" ht="15" customHeight="1" x14ac:dyDescent="0.25">
      <c r="B29" s="85" t="str">
        <v>fachsprachlich, BG Berlin</v>
      </c>
      <c r="I29" s="28" t="str">
        <v>SW</v>
      </c>
      <c r="AH29" s="28" t="str">
        <v>2km</v>
      </c>
      <c r="AO29" s="28" t="str">
        <v>DNA-Probe</v>
      </c>
      <c r="AR29" s="28" t="str">
        <v>Brandenburg</v>
      </c>
      <c r="AZ29" s="28" t="str">
        <v>3 – gefährdet</v>
      </c>
      <c r="BA29" s="28" t="str">
        <v>3</v>
      </c>
      <c r="BC29" s="28" t="str">
        <v>Biosphärenreservat</v>
      </c>
      <c r="BD29" s="28" t="str">
        <v>Südost</v>
      </c>
      <c r="BE29" s="28" t="str">
        <v>moderat (21-30%)</v>
      </c>
      <c r="BF29" s="29" t="str">
        <v>6-10</v>
      </c>
      <c r="BG29" s="28" t="str">
        <v>6-10</v>
      </c>
      <c r="BH29" s="28" t="str">
        <v>6-10</v>
      </c>
      <c r="BK29" s="28" t="str">
        <v>im Zentrum der Population</v>
      </c>
      <c r="BL29" s="28" t="str">
        <v>Saatgut bzw. Sporen bei Begehung nicht weit genug entwickelt</v>
      </c>
      <c r="BO29" s="28" t="str">
        <v>Lehm</v>
      </c>
      <c r="BR29" s="28" t="str">
        <v>Innere Gewässer der Ostsee (Bodden [inkl. Schlei], Haffe, Ästuare)</v>
      </c>
      <c r="BV29" s="28" t="str">
        <v>6-10</v>
      </c>
      <c r="BW29" s="28" t="str">
        <v>nur Früchte</v>
      </c>
      <c r="CC29" s="28" t="str">
        <v>Beweidung</v>
      </c>
      <c r="CE29" s="28" t="str">
        <v>Beweidung</v>
      </c>
      <c r="CG29" s="28" t="str">
        <v>Verfilzung</v>
      </c>
      <c r="CI29" s="28" t="str">
        <v>Land</v>
      </c>
      <c r="CM29" s="28" t="str">
        <v>BG RG</v>
      </c>
      <c r="CU29" s="28" t="str">
        <v>gemeinnützige Vereinigung</v>
      </c>
    </row>
    <row r="30" spans="1:99" s="28" customFormat="1" ht="15" customHeight="1" x14ac:dyDescent="0.25">
      <c r="B30" s="85" t="str">
        <v>fachsprachlich, BG XXX</v>
      </c>
      <c r="I30" s="28" t="str">
        <v>S</v>
      </c>
      <c r="AH30" s="28" t="str">
        <v>10km</v>
      </c>
      <c r="AO30" s="28" t="str">
        <v>Foto</v>
      </c>
      <c r="AR30" s="28" t="str">
        <v>Hansestadt Bremen</v>
      </c>
      <c r="AZ30" s="28" t="str">
        <v>G – Gefährdung unbekannten Ausmaßes</v>
      </c>
      <c r="BA30" s="28" t="str">
        <v>G</v>
      </c>
      <c r="BC30" s="28" t="str">
        <v>FFH Gebiet</v>
      </c>
      <c r="BD30" s="28" t="str">
        <v>Süd</v>
      </c>
      <c r="BE30" s="28" t="str">
        <v>steil (&gt;30%)</v>
      </c>
      <c r="BF30" s="29" t="str">
        <v>11-25</v>
      </c>
      <c r="BG30" s="28" t="str">
        <v>11-25</v>
      </c>
      <c r="BH30" s="28" t="str">
        <v>11-25</v>
      </c>
      <c r="BK30" s="28" t="str">
        <v>am Rand der Population</v>
      </c>
      <c r="BL30" s="28" t="str">
        <v>Schädigung durch Fraß, Pilze u.a.</v>
      </c>
      <c r="BO30" s="28" t="str">
        <v>toniger Lehm</v>
      </c>
      <c r="BR30" s="28" t="str">
        <v>Watt der Nordsee (Eulitoral, ohne Brack- und Salzwasserröhrichte)</v>
      </c>
      <c r="BV30" s="28" t="str">
        <v>11-25</v>
      </c>
      <c r="BW30" s="28" t="str">
        <v>Früchte/Samen bereits abgefallen</v>
      </c>
      <c r="CC30" s="28" t="str">
        <v>Entfilzen (Entfernung von Moos und Bodenstreu zur Öffnung des Rohbodens)</v>
      </c>
      <c r="CE30" s="28" t="str">
        <v>Entfilzen (Entfernung von Moos und Bodenstreu zur Öffnung des Rohbodens)</v>
      </c>
      <c r="CG30" s="28" t="str">
        <v>Verbuschung/Verwaldung</v>
      </c>
      <c r="CI30" s="28" t="str">
        <v>Gemeinde</v>
      </c>
      <c r="CU30" s="28" t="str">
        <v>Neufund</v>
      </c>
    </row>
    <row r="31" spans="1:99" s="28" customFormat="1" ht="15" customHeight="1" x14ac:dyDescent="0.25">
      <c r="B31" s="85" t="str">
        <v>fachsprachlich, allgemein</v>
      </c>
      <c r="AH31" s="28" t="str">
        <v>100km</v>
      </c>
      <c r="AR31" s="28" t="str">
        <v>Hansestadt Hamburg</v>
      </c>
      <c r="AZ31" s="28" t="str">
        <v>R – extrem selten</v>
      </c>
      <c r="BA31" s="28" t="str">
        <v>R</v>
      </c>
      <c r="BC31" s="28" t="str">
        <v>Int. Vogelschutzgebiet</v>
      </c>
      <c r="BD31" s="28" t="str">
        <v>Südwest</v>
      </c>
      <c r="BF31" s="29" t="str">
        <v>26-50</v>
      </c>
      <c r="BG31" s="28" t="str">
        <v>26-50</v>
      </c>
      <c r="BH31" s="28" t="str">
        <v>26-50</v>
      </c>
      <c r="BK31" s="28" t="str">
        <v>andere Beprobung</v>
      </c>
      <c r="BL31" s="28" t="str">
        <v>bei Begehung nur Blüten vorhanden</v>
      </c>
      <c r="BO31" s="28" t="str">
        <v>Ton</v>
      </c>
      <c r="BR31" s="28" t="str">
        <v>Hydrolitoral der Ostsee (episodisch trockenfallend, ohne Brackwasserröhrichte)</v>
      </c>
      <c r="BV31" s="28" t="str">
        <v>26-50</v>
      </c>
      <c r="BW31" s="28" t="str">
        <v>Samen/Früchte vom Boden aufgelesen</v>
      </c>
      <c r="CC31" s="28" t="str">
        <v>Bodenauflockerung/ -abschiebung</v>
      </c>
      <c r="CE31" s="28" t="str">
        <v>Bodenauflockerung/ -abschiebung</v>
      </c>
      <c r="CG31" s="28" t="str">
        <v>Tourismus/Naherholung</v>
      </c>
      <c r="CI31" s="28" t="str">
        <v>gemeinnützige Vereinigung (NABU, BUND, …)</v>
      </c>
      <c r="CU31" s="28" t="str">
        <v>Internet</v>
      </c>
    </row>
    <row r="32" spans="1:99" s="28" customFormat="1" x14ac:dyDescent="0.25">
      <c r="B32" s="86" t="str">
        <v>fachsprachlich, semantisch</v>
      </c>
      <c r="C32" s="30"/>
      <c r="D32" s="30"/>
      <c r="AR32" s="28" t="str">
        <v>Hessen</v>
      </c>
      <c r="AZ32" s="28" t="str">
        <v>V – Vorwarnliste</v>
      </c>
      <c r="BA32" s="28" t="str">
        <v>V</v>
      </c>
      <c r="BC32" s="28" t="str">
        <v>Feuchtgeb. int. Bedeutung</v>
      </c>
      <c r="BD32" s="28" t="str">
        <v>West</v>
      </c>
      <c r="BF32" s="29" t="str">
        <v>51-100</v>
      </c>
      <c r="BG32" s="28" t="str">
        <v>51-100</v>
      </c>
      <c r="BH32" s="28" t="str">
        <v>51-100</v>
      </c>
      <c r="BL32" s="28" t="str">
        <v>anderer Grund</v>
      </c>
      <c r="BO32" s="28" t="str">
        <v>Schluff</v>
      </c>
      <c r="BR32" s="28" t="str">
        <v>Salzgrünland der Nordseeküste (Supralitoral)</v>
      </c>
      <c r="BV32" s="28" t="str">
        <v>51-100</v>
      </c>
      <c r="BW32" s="28" t="str">
        <v>Früchte/Samen ungleich reif</v>
      </c>
      <c r="CC32" s="28" t="str">
        <v>Mulchen</v>
      </c>
      <c r="CE32" s="28" t="str">
        <v>Mulchen</v>
      </c>
      <c r="CG32" s="28" t="str">
        <v>andere Gefährdungsursachen</v>
      </c>
      <c r="CI32" s="28" t="str">
        <v>Truppenübungsplatz</v>
      </c>
      <c r="CU32" s="28" t="str">
        <v>sonstige Quelle</v>
      </c>
    </row>
    <row r="33" spans="2:85" s="28" customFormat="1" x14ac:dyDescent="0.25">
      <c r="B33" s="86" t="str">
        <v>englisch</v>
      </c>
      <c r="C33" s="30"/>
      <c r="D33" s="30"/>
      <c r="AR33" s="28" t="str">
        <v>Mecklenburg-Vorpommern</v>
      </c>
      <c r="AZ33" s="28" t="str">
        <v>D – Daten unzureichend</v>
      </c>
      <c r="BA33" s="28" t="str">
        <v>D</v>
      </c>
      <c r="BC33" s="28" t="str">
        <v>Feuchtgeb. nat. Bedeutung</v>
      </c>
      <c r="BD33" s="28" t="str">
        <v>Nordwest</v>
      </c>
      <c r="BF33" s="29" t="str">
        <v>101-1000</v>
      </c>
      <c r="BG33" s="28" t="str">
        <v>101-1000</v>
      </c>
      <c r="BH33" s="28" t="str">
        <v>101-1000</v>
      </c>
      <c r="BO33" s="28" t="str">
        <v>Torf</v>
      </c>
      <c r="BR33" s="28" t="str">
        <v>Salzgrünland, Brackwasserröhrichte und -Hochstaudenfluren des Geolitorals der Ostseeküste</v>
      </c>
      <c r="BV33" s="28" t="str">
        <v>101-1000</v>
      </c>
      <c r="BW33" s="28" t="str">
        <v>nur vegetativ (ohne Blüten, Früchte, Samen)</v>
      </c>
      <c r="CC33" s="28" t="str">
        <v>Wiedervernässung</v>
      </c>
      <c r="CE33" s="28" t="str">
        <v>Wiedervernässung</v>
      </c>
      <c r="CG33" s="28" t="str">
        <v>nicht ersichtlich</v>
      </c>
    </row>
    <row r="34" spans="2:85" s="28" customFormat="1" x14ac:dyDescent="0.25">
      <c r="B34" s="86" t="str">
        <v>verdeutscht</v>
      </c>
      <c r="C34" s="30"/>
      <c r="D34" s="30"/>
      <c r="AR34" s="28" t="str">
        <v>Niedersachsen</v>
      </c>
      <c r="AZ34" s="28" t="str">
        <v>* – ungefährdet</v>
      </c>
      <c r="BA34" s="28" t="str">
        <v>*</v>
      </c>
      <c r="BC34" s="28" t="str">
        <v>Nationalpark</v>
      </c>
      <c r="BD34" s="28" t="str">
        <v>alle Himmelsrichtungen</v>
      </c>
      <c r="BF34" s="29" t="str">
        <v>&gt;1000</v>
      </c>
      <c r="BG34" s="28" t="str">
        <v>&gt;1000</v>
      </c>
      <c r="BH34" s="28" t="str">
        <v>&gt;1000</v>
      </c>
      <c r="BR34" s="28" t="str">
        <v>Sände, Sand-, Geröll- und Blockstrände</v>
      </c>
      <c r="BV34" s="28" t="str">
        <v>&gt;1000</v>
      </c>
      <c r="BW34" s="28" t="str">
        <v>anders</v>
      </c>
      <c r="CE34" s="28" t="str">
        <v>Aussat</v>
      </c>
    </row>
    <row r="35" spans="2:85" s="28" customFormat="1" x14ac:dyDescent="0.25">
      <c r="B35" s="86" t="str">
        <v>Importfeld</v>
      </c>
      <c r="C35" s="30"/>
      <c r="D35" s="30"/>
      <c r="AR35" s="28" t="str">
        <v>Nordrhein-Westfalen</v>
      </c>
      <c r="AZ35" s="28" t="str">
        <v>♦ – nicht bewertet</v>
      </c>
      <c r="BA35" s="28" t="str">
        <v>♦</v>
      </c>
      <c r="BC35" s="28" t="str">
        <v>Naturschutzgebiet</v>
      </c>
      <c r="BF35" s="29"/>
      <c r="BR35" s="28" t="str">
        <v>Küstendünen</v>
      </c>
      <c r="CE35" s="28" t="str">
        <v>Erhaltungskultur anlegen</v>
      </c>
    </row>
    <row r="36" spans="2:85" s="28" customFormat="1" ht="15" customHeight="1" x14ac:dyDescent="0.25">
      <c r="B36" s="85" t="str">
        <v>Importdatencode</v>
      </c>
      <c r="AR36" s="28" t="str">
        <v>Nordrhein-Westfalen</v>
      </c>
      <c r="AZ36" s="28" t="str">
        <v>- – kein etablierter Nachweis</v>
      </c>
      <c r="BA36" s="28" t="str">
        <v>-</v>
      </c>
      <c r="BC36" s="28" t="str">
        <v>Geschützter Biotop §25/30</v>
      </c>
      <c r="BF36" s="29"/>
      <c r="BR36" s="28" t="str">
        <v>Fels- und Steilküsten</v>
      </c>
      <c r="CE36" s="28" t="str">
        <v>Populationsstützung vornehmen</v>
      </c>
    </row>
    <row r="37" spans="2:85" s="28" customFormat="1" ht="15" customHeight="1" x14ac:dyDescent="0.25">
      <c r="B37" s="85" t="str">
        <v>Terminus (Datenkonzept)</v>
      </c>
      <c r="AR37" s="28" t="str">
        <v>Rheinland-Pfalz</v>
      </c>
      <c r="BF37" s="29"/>
      <c r="BR37" s="28" t="str">
        <v>Äcker und Ackerbrache</v>
      </c>
      <c r="CE37" s="28" t="str">
        <v>Neuansiedlung durchführen</v>
      </c>
    </row>
    <row r="38" spans="2:85" s="28" customFormat="1" ht="15" customHeight="1" x14ac:dyDescent="0.25">
      <c r="B38" s="85" t="str">
        <v>Exportfeld</v>
      </c>
      <c r="AR38" s="28" t="str">
        <v>Saarland</v>
      </c>
      <c r="BF38" s="29"/>
      <c r="BR38" s="28" t="str">
        <v>Bauwerke</v>
      </c>
    </row>
    <row r="39" spans="2:85" s="28" customFormat="1" ht="15" customHeight="1" x14ac:dyDescent="0.25">
      <c r="AR39" s="28" t="str">
        <v>Sachsen</v>
      </c>
      <c r="BF39" s="29"/>
      <c r="BR39" s="28" t="str">
        <v>Deponien und Rieselfelder</v>
      </c>
    </row>
    <row r="40" spans="2:85" s="28" customFormat="1" ht="15" customHeight="1" x14ac:dyDescent="0.25">
      <c r="AR40" s="28" t="str">
        <v>Sachsen-Anhalt</v>
      </c>
      <c r="BF40" s="29"/>
      <c r="BR40" s="28" t="str">
        <v>Feldgehölze, Gebüsche, Hecken und Gehölzkulturen</v>
      </c>
    </row>
    <row r="41" spans="2:85" s="28" customFormat="1" ht="15" customHeight="1" x14ac:dyDescent="0.25">
      <c r="AR41" s="28" t="str">
        <v>Schleswig-Holstein</v>
      </c>
      <c r="BF41" s="29"/>
      <c r="BR41" s="28" t="str">
        <v>Felsen, Block- und Schutthalden, Geröllfelder, Offene Bereiche mit Sandigem oder Bindigem Substrat</v>
      </c>
    </row>
    <row r="42" spans="2:85" s="28" customFormat="1" ht="15" customHeight="1" x14ac:dyDescent="0.25">
      <c r="AR42" s="28" t="str">
        <v>Thüringen</v>
      </c>
      <c r="BF42" s="29"/>
      <c r="BR42" s="28" t="str">
        <v>Felsen der Subalpinen bis Nivalen Stufe</v>
      </c>
    </row>
    <row r="43" spans="2:85" s="28" customFormat="1" ht="15" customHeight="1" x14ac:dyDescent="0.25">
      <c r="BF43" s="29"/>
      <c r="BR43" s="28" t="str">
        <v>Firn, Permanente Schneefelder und Gletscher</v>
      </c>
    </row>
    <row r="44" spans="2:85" s="28" customFormat="1" ht="15" customHeight="1" x14ac:dyDescent="0.25">
      <c r="BF44" s="29"/>
      <c r="BR44" s="28" t="str">
        <v>Fliessende Gewässer</v>
      </c>
    </row>
    <row r="45" spans="2:85" s="28" customFormat="1" ht="15" customHeight="1" x14ac:dyDescent="0.25">
      <c r="BF45" s="29"/>
      <c r="BR45" s="28" t="str">
        <v>Gebirgsrasen (Subalpine bis Alpine Stufe)</v>
      </c>
    </row>
    <row r="46" spans="2:85" s="28" customFormat="1" ht="15" customHeight="1" x14ac:dyDescent="0.25">
      <c r="BF46" s="29"/>
      <c r="BR46" s="28" t="str">
        <v>Gebüsche der Hochmontanen bis Subalpinen Stufe</v>
      </c>
    </row>
    <row r="47" spans="2:85" s="28" customFormat="1" ht="15" customHeight="1" x14ac:dyDescent="0.25">
      <c r="BF47" s="29"/>
      <c r="BR47" s="28" t="str">
        <v>Gewässer der Subalpinen bis Alpinen Stufe</v>
      </c>
    </row>
    <row r="48" spans="2:85" s="28" customFormat="1" ht="15" customHeight="1" x14ac:dyDescent="0.25">
      <c r="BF48" s="29"/>
      <c r="BR48" s="28" t="str">
        <v>Großseggenriede</v>
      </c>
    </row>
    <row r="49" spans="58:70" s="28" customFormat="1" ht="15" customHeight="1" x14ac:dyDescent="0.25">
      <c r="BF49" s="29"/>
      <c r="BR49" s="28" t="str">
        <v>Grundwasser und Höhlengewässer</v>
      </c>
    </row>
    <row r="50" spans="58:70" s="28" customFormat="1" ht="15" customHeight="1" x14ac:dyDescent="0.25">
      <c r="BF50" s="29"/>
      <c r="BR50" s="28" t="str">
        <v>Hoch-, Zwischen- und Übergangsmoore</v>
      </c>
    </row>
    <row r="51" spans="58:70" s="28" customFormat="1" ht="15" customHeight="1" x14ac:dyDescent="0.25">
      <c r="BF51" s="29"/>
      <c r="BR51" s="28" t="str">
        <v>Höhlen (einschl. Stollen, Brunnenschächte etc.)</v>
      </c>
    </row>
    <row r="52" spans="58:70" s="28" customFormat="1" ht="15" customHeight="1" x14ac:dyDescent="0.25">
      <c r="BF52" s="29"/>
      <c r="BR52" s="28" t="str">
        <v>Kleine, Unbefestigte Freiflächen Des Besiedelten Bereiches</v>
      </c>
    </row>
    <row r="53" spans="58:70" s="28" customFormat="1" ht="15" customHeight="1" x14ac:dyDescent="0.25">
      <c r="BF53" s="29"/>
      <c r="BR53" s="28" t="str">
        <v>Laub(Misch)Wälder und -Forste (Laubbaumanteil &gt; 50 %)</v>
      </c>
    </row>
    <row r="54" spans="58:70" s="28" customFormat="1" ht="15" customHeight="1" x14ac:dyDescent="0.25">
      <c r="BF54" s="29"/>
      <c r="BR54" s="28" t="str">
        <v>Moore der Subalpinen bis Alpinen Stufe</v>
      </c>
    </row>
    <row r="55" spans="58:70" s="28" customFormat="1" ht="15" customHeight="1" x14ac:dyDescent="0.25">
      <c r="BF55" s="29"/>
      <c r="BR55" s="28" t="str">
        <v>Nadel(Misch)Wälder und -Forste</v>
      </c>
    </row>
    <row r="56" spans="58:70" s="28" customFormat="1" ht="15" customHeight="1" x14ac:dyDescent="0.25">
      <c r="BF56" s="29"/>
      <c r="BR56" s="28" t="str">
        <v>Quellen (inkl. Quellabfluss [Krenal])</v>
      </c>
    </row>
    <row r="57" spans="58:70" s="28" customFormat="1" ht="15" customHeight="1" x14ac:dyDescent="0.25">
      <c r="BF57" s="29"/>
      <c r="BR57" s="28" t="str">
        <v>Röhrichte (ohne Brackwasserröhrichte)</v>
      </c>
    </row>
    <row r="58" spans="58:70" s="28" customFormat="1" ht="15" customHeight="1" x14ac:dyDescent="0.25">
      <c r="BF58" s="29"/>
      <c r="BR58" s="28" t="str">
        <v>Schneeböden, Schneetälchen</v>
      </c>
    </row>
    <row r="59" spans="58:70" s="28" customFormat="1" ht="15" customHeight="1" x14ac:dyDescent="0.25">
      <c r="BF59" s="29"/>
      <c r="BR59" s="28" t="str">
        <v>Stauden- und Lägerfluren der Hochmontanen bis Alpinen Stufe</v>
      </c>
    </row>
    <row r="60" spans="58:70" s="28" customFormat="1" ht="15" customHeight="1" x14ac:dyDescent="0.25">
      <c r="BF60" s="29"/>
      <c r="BR60" s="28" t="str">
        <v>Stehende Gewässer</v>
      </c>
    </row>
    <row r="61" spans="58:70" s="28" customFormat="1" ht="15" customHeight="1" x14ac:dyDescent="0.25">
      <c r="BF61" s="29"/>
      <c r="BR61" s="28" t="str">
        <v>Steinschutthalden und Schotterflächen der Subalpinen bis Alpinen Stufe</v>
      </c>
    </row>
    <row r="62" spans="58:70" s="28" customFormat="1" ht="15" customHeight="1" x14ac:dyDescent="0.25">
      <c r="BF62" s="29"/>
      <c r="BR62" s="28" t="str">
        <v>Subalpine Wälder</v>
      </c>
    </row>
    <row r="63" spans="58:70" s="28" customFormat="1" ht="15" customHeight="1" x14ac:dyDescent="0.25">
      <c r="BF63" s="29"/>
      <c r="BR63" s="28" t="str">
        <v>Trockenrasen sowie Grünland Trockener bis Frischer Standorte</v>
      </c>
    </row>
    <row r="64" spans="58:70" s="28" customFormat="1" ht="15" customHeight="1" x14ac:dyDescent="0.25">
      <c r="BF64" s="29"/>
      <c r="BR64" s="28" t="str">
        <v>Verkehrsanlagen und Plätze</v>
      </c>
    </row>
    <row r="65" spans="58:70" s="28" customFormat="1" ht="15" customHeight="1" x14ac:dyDescent="0.25">
      <c r="BF65" s="29"/>
      <c r="BR65" s="28" t="str">
        <v>Waldfreie Niedermoore und Sümpfe, Grünland Nasser bis Feuchter Standorte (ohne Röhrichte und Großseggenrieder)</v>
      </c>
    </row>
    <row r="66" spans="58:70" s="28" customFormat="1" ht="15" customHeight="1" x14ac:dyDescent="0.25">
      <c r="BF66" s="29"/>
      <c r="BR66" s="28" t="str">
        <v>Waldmäntel und Vorwälder, Spezielle Waldnutzungsformen</v>
      </c>
    </row>
    <row r="67" spans="58:70" s="28" customFormat="1" ht="15" customHeight="1" x14ac:dyDescent="0.25">
      <c r="BF67" s="29"/>
      <c r="BR67" s="28" t="str">
        <v>Wald- und Ufersäume, Staudenfluren</v>
      </c>
    </row>
    <row r="68" spans="58:70" s="28" customFormat="1" ht="15" customHeight="1" x14ac:dyDescent="0.25">
      <c r="BF68" s="29"/>
      <c r="BR68" s="28" t="str">
        <v>Zwergstrauchheiden</v>
      </c>
    </row>
    <row r="69" spans="58:70" s="28" customFormat="1" ht="15" customHeight="1" x14ac:dyDescent="0.25">
      <c r="BF69" s="29"/>
      <c r="BR69" s="28" t="str">
        <v>Zwergstrauchheiden der Subalpinen bis Alpinen Stufe</v>
      </c>
    </row>
    <row r="70" spans="58:70" s="28" customFormat="1" ht="15" customHeight="1" x14ac:dyDescent="0.25">
      <c r="BF70" s="29"/>
    </row>
    <row r="71" spans="58:70" s="28" customFormat="1" ht="15" customHeight="1" x14ac:dyDescent="0.25">
      <c r="BF71" s="29"/>
    </row>
    <row r="72" spans="58:70" s="28" customFormat="1" ht="15" customHeight="1" x14ac:dyDescent="0.25">
      <c r="BF72" s="29"/>
    </row>
    <row r="73" spans="58:70" s="28" customFormat="1" ht="15" customHeight="1" x14ac:dyDescent="0.25">
      <c r="BF73" s="29"/>
    </row>
    <row r="74" spans="58:70" s="28" customFormat="1" ht="15" customHeight="1" x14ac:dyDescent="0.25">
      <c r="BF74" s="29"/>
    </row>
    <row r="75" spans="58:70" s="28" customFormat="1" ht="15" customHeight="1" x14ac:dyDescent="0.25">
      <c r="BF75" s="29"/>
    </row>
    <row r="76" spans="58:70" s="28" customFormat="1" ht="15" customHeight="1" x14ac:dyDescent="0.25">
      <c r="BF76" s="29"/>
    </row>
    <row r="77" spans="58:70" s="28" customFormat="1" ht="15" customHeight="1" x14ac:dyDescent="0.25">
      <c r="BF77" s="29"/>
    </row>
    <row r="78" spans="58:70" s="28" customFormat="1" ht="15" customHeight="1" x14ac:dyDescent="0.25">
      <c r="BF78" s="29"/>
    </row>
    <row r="79" spans="58:70" s="28" customFormat="1" ht="15" customHeight="1" x14ac:dyDescent="0.25">
      <c r="BF79" s="29"/>
    </row>
    <row r="80" spans="58:70" s="28" customFormat="1" ht="15" customHeight="1" x14ac:dyDescent="0.25">
      <c r="BF80" s="29"/>
    </row>
    <row r="81" spans="58:58" s="28" customFormat="1" ht="15" customHeight="1" x14ac:dyDescent="0.25">
      <c r="BF81" s="29"/>
    </row>
    <row r="82" spans="58:58" s="28" customFormat="1" ht="15" customHeight="1" x14ac:dyDescent="0.25">
      <c r="BF82" s="29"/>
    </row>
    <row r="83" spans="58:58" s="28" customFormat="1" ht="15" customHeight="1" x14ac:dyDescent="0.25">
      <c r="BF83" s="29"/>
    </row>
    <row r="84" spans="58:58" s="28" customFormat="1" ht="15" customHeight="1" x14ac:dyDescent="0.25">
      <c r="BF84" s="29"/>
    </row>
    <row r="85" spans="58:58" s="28" customFormat="1" ht="15" customHeight="1" x14ac:dyDescent="0.25">
      <c r="BF85" s="29"/>
    </row>
    <row r="86" spans="58:58" s="28" customFormat="1" ht="15" customHeight="1" x14ac:dyDescent="0.25">
      <c r="BF86" s="29"/>
    </row>
    <row r="87" spans="58:58" s="28" customFormat="1" ht="15" customHeight="1" x14ac:dyDescent="0.25">
      <c r="BF87" s="29"/>
    </row>
    <row r="88" spans="58:58" s="28" customFormat="1" ht="15" customHeight="1" x14ac:dyDescent="0.25">
      <c r="BF88" s="29"/>
    </row>
    <row r="89" spans="58:58" s="28" customFormat="1" ht="15" customHeight="1" x14ac:dyDescent="0.25">
      <c r="BF89" s="29"/>
    </row>
    <row r="90" spans="58:58" s="28" customFormat="1" ht="15" customHeight="1" x14ac:dyDescent="0.25">
      <c r="BF90" s="29"/>
    </row>
    <row r="91" spans="58:58" s="28" customFormat="1" ht="15" customHeight="1" x14ac:dyDescent="0.25">
      <c r="BF91" s="29"/>
    </row>
    <row r="92" spans="58:58" s="28" customFormat="1" ht="15" customHeight="1" x14ac:dyDescent="0.25">
      <c r="BF92" s="29"/>
    </row>
    <row r="93" spans="58:58" s="28" customFormat="1" ht="15" customHeight="1" x14ac:dyDescent="0.25">
      <c r="BF93" s="29"/>
    </row>
    <row r="94" spans="58:58" s="28" customFormat="1" ht="15" customHeight="1" x14ac:dyDescent="0.25">
      <c r="BF94" s="29"/>
    </row>
    <row r="95" spans="58:58" s="28" customFormat="1" ht="15" customHeight="1" x14ac:dyDescent="0.25">
      <c r="BF95" s="29"/>
    </row>
    <row r="96" spans="58:58" s="28" customFormat="1" ht="15" customHeight="1" x14ac:dyDescent="0.25">
      <c r="BF96" s="29"/>
    </row>
    <row r="97" spans="58:58" s="28" customFormat="1" ht="15" customHeight="1" x14ac:dyDescent="0.25">
      <c r="BF97" s="29"/>
    </row>
    <row r="98" spans="58:58" s="28" customFormat="1" ht="15" customHeight="1" x14ac:dyDescent="0.25">
      <c r="BF98" s="29"/>
    </row>
    <row r="99" spans="58:58" s="28" customFormat="1" ht="15" customHeight="1" x14ac:dyDescent="0.25">
      <c r="BF99" s="29"/>
    </row>
    <row r="100" spans="58:58" s="28" customFormat="1" ht="15" customHeight="1" x14ac:dyDescent="0.25">
      <c r="BF100" s="29"/>
    </row>
    <row r="101" spans="58:58" s="28" customFormat="1" ht="15" customHeight="1" x14ac:dyDescent="0.25">
      <c r="BF101" s="29"/>
    </row>
    <row r="102" spans="58:58" s="28" customFormat="1" ht="15" customHeight="1" x14ac:dyDescent="0.25">
      <c r="BF102" s="29"/>
    </row>
    <row r="103" spans="58:58" s="28" customFormat="1" ht="15" customHeight="1" x14ac:dyDescent="0.25">
      <c r="BF103" s="29"/>
    </row>
    <row r="104" spans="58:58" s="28" customFormat="1" ht="15" customHeight="1" x14ac:dyDescent="0.25">
      <c r="BF104" s="29"/>
    </row>
    <row r="105" spans="58:58" s="28" customFormat="1" ht="15" customHeight="1" x14ac:dyDescent="0.25">
      <c r="BF105" s="29"/>
    </row>
    <row r="106" spans="58:58" s="28" customFormat="1" ht="15" customHeight="1" x14ac:dyDescent="0.25">
      <c r="BF106" s="29"/>
    </row>
    <row r="107" spans="58:58" s="28" customFormat="1" ht="15" customHeight="1" x14ac:dyDescent="0.25">
      <c r="BF107" s="29"/>
    </row>
    <row r="108" spans="58:58" s="28" customFormat="1" ht="15" customHeight="1" x14ac:dyDescent="0.25">
      <c r="BF108" s="29"/>
    </row>
    <row r="109" spans="58:58" s="28" customFormat="1" ht="15" customHeight="1" x14ac:dyDescent="0.25">
      <c r="BF109" s="29"/>
    </row>
    <row r="110" spans="58:58" s="28" customFormat="1" ht="15" customHeight="1" x14ac:dyDescent="0.25">
      <c r="BF110" s="29"/>
    </row>
    <row r="111" spans="58:58" s="28" customFormat="1" ht="15" customHeight="1" x14ac:dyDescent="0.25">
      <c r="BF111" s="29"/>
    </row>
    <row r="112" spans="58:58" s="28" customFormat="1" ht="15" customHeight="1" x14ac:dyDescent="0.25">
      <c r="BF112" s="29"/>
    </row>
    <row r="113" spans="58:58" s="28" customFormat="1" ht="15" customHeight="1" x14ac:dyDescent="0.25">
      <c r="BF113" s="29"/>
    </row>
    <row r="114" spans="58:58" s="28" customFormat="1" ht="15" customHeight="1" x14ac:dyDescent="0.25">
      <c r="BF114" s="29"/>
    </row>
    <row r="115" spans="58:58" s="28" customFormat="1" ht="15" customHeight="1" x14ac:dyDescent="0.25">
      <c r="BF115" s="29"/>
    </row>
    <row r="116" spans="58:58" s="28" customFormat="1" ht="15" customHeight="1" x14ac:dyDescent="0.25">
      <c r="BF116" s="29"/>
    </row>
    <row r="117" spans="58:58" s="28" customFormat="1" ht="15" customHeight="1" x14ac:dyDescent="0.25">
      <c r="BF117" s="29"/>
    </row>
    <row r="118" spans="58:58" s="28" customFormat="1" ht="15" customHeight="1" x14ac:dyDescent="0.25">
      <c r="BF118" s="29"/>
    </row>
    <row r="119" spans="58:58" s="28" customFormat="1" ht="15" customHeight="1" x14ac:dyDescent="0.25">
      <c r="BF119" s="29"/>
    </row>
    <row r="120" spans="58:58" s="28" customFormat="1" ht="15" customHeight="1" x14ac:dyDescent="0.25">
      <c r="BF120" s="29"/>
    </row>
    <row r="121" spans="58:58" s="28" customFormat="1" ht="15" customHeight="1" x14ac:dyDescent="0.25">
      <c r="BF121" s="29"/>
    </row>
    <row r="122" spans="58:58" s="28" customFormat="1" ht="15" customHeight="1" x14ac:dyDescent="0.25">
      <c r="BF122" s="29"/>
    </row>
    <row r="123" spans="58:58" s="28" customFormat="1" ht="15" customHeight="1" x14ac:dyDescent="0.25">
      <c r="BF123" s="29"/>
    </row>
    <row r="124" spans="58:58" s="28" customFormat="1" ht="15" customHeight="1" x14ac:dyDescent="0.25">
      <c r="BF124" s="29"/>
    </row>
    <row r="125" spans="58:58" s="28" customFormat="1" ht="15" customHeight="1" x14ac:dyDescent="0.25">
      <c r="BF125" s="29"/>
    </row>
    <row r="126" spans="58:58" s="28" customFormat="1" ht="15" customHeight="1" x14ac:dyDescent="0.25">
      <c r="BF126" s="29"/>
    </row>
    <row r="127" spans="58:58" s="28" customFormat="1" ht="15" customHeight="1" x14ac:dyDescent="0.25">
      <c r="BF127" s="29"/>
    </row>
    <row r="128" spans="58:58" s="28" customFormat="1" ht="15" customHeight="1" x14ac:dyDescent="0.25">
      <c r="BF128" s="29"/>
    </row>
    <row r="129" spans="58:58" s="28" customFormat="1" ht="15" customHeight="1" x14ac:dyDescent="0.25">
      <c r="BF129" s="29"/>
    </row>
    <row r="130" spans="58:58" s="28" customFormat="1" ht="15" customHeight="1" x14ac:dyDescent="0.25">
      <c r="BF130" s="29"/>
    </row>
    <row r="131" spans="58:58" s="28" customFormat="1" ht="15" customHeight="1" x14ac:dyDescent="0.25">
      <c r="BF131" s="29"/>
    </row>
    <row r="132" spans="58:58" s="28" customFormat="1" ht="15" customHeight="1" x14ac:dyDescent="0.25">
      <c r="BF132" s="29"/>
    </row>
    <row r="133" spans="58:58" s="28" customFormat="1" ht="15" customHeight="1" x14ac:dyDescent="0.25">
      <c r="BF133" s="29"/>
    </row>
    <row r="134" spans="58:58" s="28" customFormat="1" ht="15" customHeight="1" x14ac:dyDescent="0.25">
      <c r="BF134" s="29"/>
    </row>
    <row r="135" spans="58:58" s="28" customFormat="1" ht="15" customHeight="1" x14ac:dyDescent="0.25">
      <c r="BF135" s="29"/>
    </row>
    <row r="136" spans="58:58" s="28" customFormat="1" ht="15" customHeight="1" x14ac:dyDescent="0.25">
      <c r="BF136" s="29"/>
    </row>
    <row r="137" spans="58:58" s="28" customFormat="1" ht="15" customHeight="1" x14ac:dyDescent="0.25">
      <c r="BF137" s="29"/>
    </row>
    <row r="138" spans="58:58" s="28" customFormat="1" ht="15" customHeight="1" x14ac:dyDescent="0.25">
      <c r="BF138" s="29"/>
    </row>
    <row r="139" spans="58:58" s="28" customFormat="1" ht="15" customHeight="1" x14ac:dyDescent="0.25">
      <c r="BF139" s="29"/>
    </row>
    <row r="140" spans="58:58" s="28" customFormat="1" ht="15" customHeight="1" x14ac:dyDescent="0.25">
      <c r="BF140" s="29"/>
    </row>
    <row r="141" spans="58:58" s="28" customFormat="1" ht="15" customHeight="1" x14ac:dyDescent="0.25">
      <c r="BF141" s="29"/>
    </row>
    <row r="142" spans="58:58" s="28" customFormat="1" ht="15" customHeight="1" x14ac:dyDescent="0.25">
      <c r="BF142" s="29"/>
    </row>
    <row r="143" spans="58:58" s="28" customFormat="1" ht="15" customHeight="1" x14ac:dyDescent="0.25">
      <c r="BF143" s="29"/>
    </row>
    <row r="144" spans="58:58" s="28" customFormat="1" ht="15" customHeight="1" x14ac:dyDescent="0.25">
      <c r="BF144" s="29"/>
    </row>
    <row r="145" spans="58:58" s="28" customFormat="1" ht="15" customHeight="1" x14ac:dyDescent="0.25">
      <c r="BF145" s="29"/>
    </row>
    <row r="146" spans="58:58" s="28" customFormat="1" ht="15" customHeight="1" x14ac:dyDescent="0.25">
      <c r="BF146" s="29"/>
    </row>
    <row r="147" spans="58:58" s="28" customFormat="1" ht="15" customHeight="1" x14ac:dyDescent="0.25">
      <c r="BF147" s="29"/>
    </row>
    <row r="148" spans="58:58" s="28" customFormat="1" ht="15" customHeight="1" x14ac:dyDescent="0.25">
      <c r="BF148" s="29"/>
    </row>
    <row r="149" spans="58:58" s="28" customFormat="1" ht="15" customHeight="1" x14ac:dyDescent="0.25">
      <c r="BF149" s="29"/>
    </row>
    <row r="150" spans="58:58" s="28" customFormat="1" ht="15" customHeight="1" x14ac:dyDescent="0.25">
      <c r="BF150" s="29"/>
    </row>
    <row r="151" spans="58:58" s="28" customFormat="1" ht="15" customHeight="1" x14ac:dyDescent="0.25">
      <c r="BF151" s="29"/>
    </row>
    <row r="152" spans="58:58" s="28" customFormat="1" ht="15" customHeight="1" x14ac:dyDescent="0.25">
      <c r="BF152" s="29"/>
    </row>
    <row r="153" spans="58:58" s="28" customFormat="1" ht="15" customHeight="1" x14ac:dyDescent="0.25">
      <c r="BF153" s="29"/>
    </row>
    <row r="154" spans="58:58" s="28" customFormat="1" ht="15" customHeight="1" x14ac:dyDescent="0.25">
      <c r="BF154" s="29"/>
    </row>
    <row r="155" spans="58:58" s="28" customFormat="1" ht="15" customHeight="1" x14ac:dyDescent="0.25">
      <c r="BF155" s="29"/>
    </row>
    <row r="156" spans="58:58" s="28" customFormat="1" ht="15" customHeight="1" x14ac:dyDescent="0.25">
      <c r="BF156" s="29"/>
    </row>
    <row r="157" spans="58:58" s="28" customFormat="1" ht="15" customHeight="1" x14ac:dyDescent="0.25">
      <c r="BF157" s="29"/>
    </row>
    <row r="158" spans="58:58" s="28" customFormat="1" ht="15" customHeight="1" x14ac:dyDescent="0.25">
      <c r="BF158" s="29"/>
    </row>
    <row r="159" spans="58:58" s="28" customFormat="1" ht="15" customHeight="1" x14ac:dyDescent="0.25">
      <c r="BF159" s="29"/>
    </row>
    <row r="160" spans="58:58" s="28" customFormat="1" ht="15" customHeight="1" x14ac:dyDescent="0.25">
      <c r="BF160" s="29"/>
    </row>
    <row r="161" spans="58:58" s="28" customFormat="1" ht="15" customHeight="1" x14ac:dyDescent="0.25">
      <c r="BF161" s="29"/>
    </row>
    <row r="162" spans="58:58" s="28" customFormat="1" ht="15" customHeight="1" x14ac:dyDescent="0.25">
      <c r="BF162" s="29"/>
    </row>
    <row r="163" spans="58:58" s="28" customFormat="1" ht="15" customHeight="1" x14ac:dyDescent="0.25">
      <c r="BF163" s="29"/>
    </row>
    <row r="164" spans="58:58" s="28" customFormat="1" ht="15" customHeight="1" x14ac:dyDescent="0.25">
      <c r="BF164" s="29"/>
    </row>
    <row r="165" spans="58:58" s="28" customFormat="1" ht="15" customHeight="1" x14ac:dyDescent="0.25">
      <c r="BF165" s="29"/>
    </row>
    <row r="166" spans="58:58" s="28" customFormat="1" ht="15" customHeight="1" x14ac:dyDescent="0.25">
      <c r="BF166" s="29"/>
    </row>
    <row r="167" spans="58:58" s="28" customFormat="1" ht="15" customHeight="1" x14ac:dyDescent="0.25">
      <c r="BF167" s="29"/>
    </row>
    <row r="168" spans="58:58" s="28" customFormat="1" ht="15" customHeight="1" x14ac:dyDescent="0.25">
      <c r="BF168" s="29"/>
    </row>
    <row r="169" spans="58:58" s="28" customFormat="1" ht="15" customHeight="1" x14ac:dyDescent="0.25">
      <c r="BF169" s="29"/>
    </row>
    <row r="170" spans="58:58" s="28" customFormat="1" ht="15" customHeight="1" x14ac:dyDescent="0.25">
      <c r="BF170" s="29"/>
    </row>
    <row r="171" spans="58:58" s="28" customFormat="1" ht="15" customHeight="1" x14ac:dyDescent="0.25">
      <c r="BF171" s="29"/>
    </row>
    <row r="172" spans="58:58" s="28" customFormat="1" ht="15" customHeight="1" x14ac:dyDescent="0.25">
      <c r="BF172" s="29"/>
    </row>
    <row r="173" spans="58:58" s="28" customFormat="1" ht="15" customHeight="1" x14ac:dyDescent="0.25">
      <c r="BF173" s="29"/>
    </row>
    <row r="174" spans="58:58" s="28" customFormat="1" ht="15" customHeight="1" x14ac:dyDescent="0.25">
      <c r="BF174" s="29"/>
    </row>
    <row r="175" spans="58:58" s="28" customFormat="1" ht="15" customHeight="1" x14ac:dyDescent="0.25">
      <c r="BF175" s="29"/>
    </row>
    <row r="176" spans="58:58" s="28" customFormat="1" ht="15" customHeight="1" x14ac:dyDescent="0.25">
      <c r="BF176" s="29"/>
    </row>
    <row r="177" spans="58:58" s="28" customFormat="1" ht="15" customHeight="1" x14ac:dyDescent="0.25">
      <c r="BF177" s="29"/>
    </row>
    <row r="178" spans="58:58" s="28" customFormat="1" ht="15" customHeight="1" x14ac:dyDescent="0.25">
      <c r="BF178" s="29"/>
    </row>
    <row r="179" spans="58:58" s="28" customFormat="1" ht="15" customHeight="1" x14ac:dyDescent="0.25">
      <c r="BF179" s="29"/>
    </row>
    <row r="180" spans="58:58" s="28" customFormat="1" ht="15" customHeight="1" x14ac:dyDescent="0.25">
      <c r="BF180" s="29"/>
    </row>
    <row r="181" spans="58:58" s="28" customFormat="1" ht="15" customHeight="1" x14ac:dyDescent="0.25">
      <c r="BF181" s="29"/>
    </row>
    <row r="182" spans="58:58" s="28" customFormat="1" ht="15" customHeight="1" x14ac:dyDescent="0.25">
      <c r="BF182" s="29"/>
    </row>
    <row r="183" spans="58:58" s="28" customFormat="1" ht="15" customHeight="1" x14ac:dyDescent="0.25">
      <c r="BF183" s="29"/>
    </row>
    <row r="184" spans="58:58" s="28" customFormat="1" ht="15" customHeight="1" x14ac:dyDescent="0.25">
      <c r="BF184" s="29"/>
    </row>
    <row r="185" spans="58:58" s="28" customFormat="1" ht="15" customHeight="1" x14ac:dyDescent="0.25">
      <c r="BF185" s="29"/>
    </row>
    <row r="186" spans="58:58" s="28" customFormat="1" ht="15" customHeight="1" x14ac:dyDescent="0.25">
      <c r="BF186" s="29"/>
    </row>
    <row r="187" spans="58:58" s="28" customFormat="1" ht="15" customHeight="1" x14ac:dyDescent="0.25">
      <c r="BF187" s="29"/>
    </row>
    <row r="188" spans="58:58" s="28" customFormat="1" ht="15" customHeight="1" x14ac:dyDescent="0.25">
      <c r="BF188" s="29"/>
    </row>
    <row r="189" spans="58:58" s="28" customFormat="1" ht="15" customHeight="1" x14ac:dyDescent="0.25">
      <c r="BF189" s="29"/>
    </row>
    <row r="190" spans="58:58" s="28" customFormat="1" ht="15" customHeight="1" x14ac:dyDescent="0.25">
      <c r="BF190" s="29"/>
    </row>
    <row r="191" spans="58:58" s="28" customFormat="1" ht="15" customHeight="1" x14ac:dyDescent="0.25">
      <c r="BF191" s="29"/>
    </row>
    <row r="192" spans="58:58" s="28" customFormat="1" ht="15" customHeight="1" x14ac:dyDescent="0.25">
      <c r="BF192" s="29"/>
    </row>
    <row r="193" spans="58:58" s="28" customFormat="1" ht="15" customHeight="1" x14ac:dyDescent="0.25">
      <c r="BF193" s="29"/>
    </row>
    <row r="194" spans="58:58" s="28" customFormat="1" ht="15" customHeight="1" x14ac:dyDescent="0.25">
      <c r="BF194" s="29"/>
    </row>
    <row r="195" spans="58:58" s="28" customFormat="1" ht="15" customHeight="1" x14ac:dyDescent="0.25">
      <c r="BF195" s="29"/>
    </row>
    <row r="196" spans="58:58" s="28" customFormat="1" ht="15" customHeight="1" x14ac:dyDescent="0.25">
      <c r="BF196" s="29"/>
    </row>
    <row r="197" spans="58:58" s="28" customFormat="1" ht="15" customHeight="1" x14ac:dyDescent="0.25">
      <c r="BF197" s="29"/>
    </row>
    <row r="198" spans="58:58" s="28" customFormat="1" ht="15" customHeight="1" x14ac:dyDescent="0.25">
      <c r="BF198" s="29"/>
    </row>
    <row r="199" spans="58:58" s="28" customFormat="1" ht="15" customHeight="1" x14ac:dyDescent="0.25">
      <c r="BF199" s="29"/>
    </row>
    <row r="200" spans="58:58" s="28" customFormat="1" ht="15" customHeight="1" x14ac:dyDescent="0.25">
      <c r="BF200" s="29"/>
    </row>
    <row r="201" spans="58:58" s="28" customFormat="1" ht="15" customHeight="1" x14ac:dyDescent="0.25">
      <c r="BF201" s="29"/>
    </row>
    <row r="202" spans="58:58" s="28" customFormat="1" ht="15" customHeight="1" x14ac:dyDescent="0.25">
      <c r="BF202" s="29"/>
    </row>
    <row r="203" spans="58:58" s="28" customFormat="1" ht="15" customHeight="1" x14ac:dyDescent="0.25">
      <c r="BF203" s="29"/>
    </row>
    <row r="204" spans="58:58" s="28" customFormat="1" ht="15" customHeight="1" x14ac:dyDescent="0.25">
      <c r="BF204" s="29"/>
    </row>
    <row r="205" spans="58:58" s="28" customFormat="1" ht="15" customHeight="1" x14ac:dyDescent="0.25">
      <c r="BF205" s="29"/>
    </row>
    <row r="206" spans="58:58" s="28" customFormat="1" ht="15" customHeight="1" x14ac:dyDescent="0.25">
      <c r="BF206" s="29"/>
    </row>
    <row r="207" spans="58:58" s="28" customFormat="1" ht="15" customHeight="1" x14ac:dyDescent="0.25">
      <c r="BF207" s="29"/>
    </row>
    <row r="208" spans="58:58" s="28" customFormat="1" ht="15" customHeight="1" x14ac:dyDescent="0.25">
      <c r="BF208" s="29"/>
    </row>
    <row r="209" spans="58:58" s="28" customFormat="1" ht="15" customHeight="1" x14ac:dyDescent="0.25">
      <c r="BF209" s="29"/>
    </row>
    <row r="210" spans="58:58" s="28" customFormat="1" ht="15" customHeight="1" x14ac:dyDescent="0.25">
      <c r="BF210" s="29"/>
    </row>
    <row r="211" spans="58:58" s="28" customFormat="1" ht="15" customHeight="1" x14ac:dyDescent="0.25">
      <c r="BF211" s="29"/>
    </row>
    <row r="212" spans="58:58" s="28" customFormat="1" ht="15" customHeight="1" x14ac:dyDescent="0.25">
      <c r="BF212" s="29"/>
    </row>
    <row r="213" spans="58:58" s="28" customFormat="1" ht="15" customHeight="1" x14ac:dyDescent="0.25">
      <c r="BF213" s="29"/>
    </row>
    <row r="214" spans="58:58" s="28" customFormat="1" ht="15" customHeight="1" x14ac:dyDescent="0.25">
      <c r="BF214" s="29"/>
    </row>
    <row r="215" spans="58:58" s="28" customFormat="1" ht="15" customHeight="1" x14ac:dyDescent="0.25">
      <c r="BF215" s="29"/>
    </row>
    <row r="216" spans="58:58" s="28" customFormat="1" ht="15" customHeight="1" x14ac:dyDescent="0.25">
      <c r="BF216" s="29"/>
    </row>
    <row r="217" spans="58:58" s="28" customFormat="1" ht="15" customHeight="1" x14ac:dyDescent="0.25">
      <c r="BF217" s="29"/>
    </row>
    <row r="218" spans="58:58" s="28" customFormat="1" ht="15" customHeight="1" x14ac:dyDescent="0.25">
      <c r="BF218" s="29"/>
    </row>
    <row r="219" spans="58:58" s="28" customFormat="1" ht="15" customHeight="1" x14ac:dyDescent="0.25">
      <c r="BF219" s="29"/>
    </row>
    <row r="220" spans="58:58" s="28" customFormat="1" ht="15" customHeight="1" x14ac:dyDescent="0.25">
      <c r="BF220" s="29"/>
    </row>
    <row r="221" spans="58:58" s="28" customFormat="1" ht="15" customHeight="1" x14ac:dyDescent="0.25">
      <c r="BF221" s="29"/>
    </row>
    <row r="222" spans="58:58" s="28" customFormat="1" ht="15" customHeight="1" x14ac:dyDescent="0.25">
      <c r="BF222" s="29"/>
    </row>
    <row r="223" spans="58:58" s="28" customFormat="1" ht="15" customHeight="1" x14ac:dyDescent="0.25">
      <c r="BF223" s="29"/>
    </row>
    <row r="224" spans="58:58" s="28" customFormat="1" ht="15" customHeight="1" x14ac:dyDescent="0.25">
      <c r="BF224" s="29"/>
    </row>
    <row r="225" spans="58:58" s="28" customFormat="1" ht="15" customHeight="1" x14ac:dyDescent="0.25">
      <c r="BF225" s="29"/>
    </row>
    <row r="226" spans="58:58" s="28" customFormat="1" ht="15" customHeight="1" x14ac:dyDescent="0.25">
      <c r="BF226" s="29"/>
    </row>
    <row r="227" spans="58:58" s="28" customFormat="1" ht="15" customHeight="1" x14ac:dyDescent="0.25">
      <c r="BF227" s="29"/>
    </row>
    <row r="228" spans="58:58" s="28" customFormat="1" ht="15" customHeight="1" x14ac:dyDescent="0.25">
      <c r="BF228" s="29"/>
    </row>
    <row r="229" spans="58:58" s="28" customFormat="1" ht="15" customHeight="1" x14ac:dyDescent="0.25">
      <c r="BF229" s="29"/>
    </row>
    <row r="230" spans="58:58" s="28" customFormat="1" ht="15" customHeight="1" x14ac:dyDescent="0.25">
      <c r="BF230" s="29"/>
    </row>
    <row r="231" spans="58:58" s="28" customFormat="1" ht="15" customHeight="1" x14ac:dyDescent="0.25">
      <c r="BF231" s="29"/>
    </row>
    <row r="232" spans="58:58" s="28" customFormat="1" ht="15" customHeight="1" x14ac:dyDescent="0.25">
      <c r="BF232" s="29"/>
    </row>
    <row r="233" spans="58:58" s="28" customFormat="1" ht="15" customHeight="1" x14ac:dyDescent="0.25">
      <c r="BF233" s="29"/>
    </row>
    <row r="234" spans="58:58" s="28" customFormat="1" ht="15" customHeight="1" x14ac:dyDescent="0.25">
      <c r="BF234" s="29"/>
    </row>
    <row r="235" spans="58:58" s="28" customFormat="1" ht="15" customHeight="1" x14ac:dyDescent="0.25">
      <c r="BF235" s="29"/>
    </row>
    <row r="236" spans="58:58" s="28" customFormat="1" ht="15" customHeight="1" x14ac:dyDescent="0.25">
      <c r="BF236" s="29"/>
    </row>
    <row r="237" spans="58:58" s="28" customFormat="1" ht="15" customHeight="1" x14ac:dyDescent="0.25">
      <c r="BF237" s="29"/>
    </row>
    <row r="238" spans="58:58" s="28" customFormat="1" ht="15" customHeight="1" x14ac:dyDescent="0.25">
      <c r="BF238" s="29"/>
    </row>
    <row r="239" spans="58:58" s="28" customFormat="1" ht="15" customHeight="1" x14ac:dyDescent="0.25">
      <c r="BF239" s="29"/>
    </row>
    <row r="240" spans="58:58" s="28" customFormat="1" ht="15" customHeight="1" x14ac:dyDescent="0.25">
      <c r="BF240" s="29"/>
    </row>
    <row r="241" spans="58:58" s="28" customFormat="1" ht="15" customHeight="1" x14ac:dyDescent="0.25">
      <c r="BF241" s="29"/>
    </row>
    <row r="242" spans="58:58" s="28" customFormat="1" ht="15" customHeight="1" x14ac:dyDescent="0.25">
      <c r="BF242" s="29"/>
    </row>
    <row r="243" spans="58:58" s="28" customFormat="1" ht="15" customHeight="1" x14ac:dyDescent="0.25">
      <c r="BF243" s="29"/>
    </row>
    <row r="244" spans="58:58" s="28" customFormat="1" ht="15" customHeight="1" x14ac:dyDescent="0.25">
      <c r="BF244" s="29"/>
    </row>
    <row r="245" spans="58:58" s="28" customFormat="1" ht="15" customHeight="1" x14ac:dyDescent="0.25">
      <c r="BF245" s="29"/>
    </row>
    <row r="246" spans="58:58" s="28" customFormat="1" ht="15" customHeight="1" x14ac:dyDescent="0.25">
      <c r="BF246" s="29"/>
    </row>
    <row r="247" spans="58:58" s="28" customFormat="1" ht="15" customHeight="1" x14ac:dyDescent="0.25">
      <c r="BF247" s="29"/>
    </row>
    <row r="248" spans="58:58" s="28" customFormat="1" ht="15" customHeight="1" x14ac:dyDescent="0.25">
      <c r="BF248" s="29"/>
    </row>
    <row r="249" spans="58:58" s="28" customFormat="1" ht="15" customHeight="1" x14ac:dyDescent="0.25">
      <c r="BF249" s="29"/>
    </row>
    <row r="250" spans="58:58" s="28" customFormat="1" ht="15" customHeight="1" x14ac:dyDescent="0.25">
      <c r="BF250" s="29"/>
    </row>
    <row r="251" spans="58:58" s="28" customFormat="1" ht="15" customHeight="1" x14ac:dyDescent="0.25">
      <c r="BF251" s="29"/>
    </row>
    <row r="252" spans="58:58" s="28" customFormat="1" ht="15" customHeight="1" x14ac:dyDescent="0.25">
      <c r="BF252" s="29"/>
    </row>
    <row r="253" spans="58:58" s="28" customFormat="1" ht="15" customHeight="1" x14ac:dyDescent="0.25">
      <c r="BF253" s="29"/>
    </row>
    <row r="254" spans="58:58" s="28" customFormat="1" ht="15" customHeight="1" x14ac:dyDescent="0.25">
      <c r="BF254" s="29"/>
    </row>
    <row r="255" spans="58:58" s="28" customFormat="1" ht="15" customHeight="1" x14ac:dyDescent="0.25">
      <c r="BF255" s="29"/>
    </row>
    <row r="256" spans="58:58" s="28" customFormat="1" ht="15" customHeight="1" x14ac:dyDescent="0.25">
      <c r="BF256" s="29"/>
    </row>
    <row r="257" spans="58:58" s="28" customFormat="1" ht="15" customHeight="1" x14ac:dyDescent="0.25">
      <c r="BF257" s="29"/>
    </row>
    <row r="258" spans="58:58" s="28" customFormat="1" ht="15" customHeight="1" x14ac:dyDescent="0.25">
      <c r="BF258" s="29"/>
    </row>
    <row r="259" spans="58:58" s="28" customFormat="1" ht="15" customHeight="1" x14ac:dyDescent="0.25">
      <c r="BF259" s="29"/>
    </row>
    <row r="260" spans="58:58" s="28" customFormat="1" ht="15" customHeight="1" x14ac:dyDescent="0.25">
      <c r="BF260" s="29"/>
    </row>
    <row r="261" spans="58:58" s="28" customFormat="1" ht="15" customHeight="1" x14ac:dyDescent="0.25">
      <c r="BF261" s="29"/>
    </row>
    <row r="262" spans="58:58" s="28" customFormat="1" ht="15" customHeight="1" x14ac:dyDescent="0.25">
      <c r="BF262" s="29"/>
    </row>
    <row r="263" spans="58:58" s="28" customFormat="1" ht="15" customHeight="1" x14ac:dyDescent="0.25">
      <c r="BF263" s="29"/>
    </row>
    <row r="264" spans="58:58" s="28" customFormat="1" ht="15" customHeight="1" x14ac:dyDescent="0.25">
      <c r="BF264" s="29"/>
    </row>
    <row r="265" spans="58:58" s="28" customFormat="1" ht="15" customHeight="1" x14ac:dyDescent="0.25">
      <c r="BF265" s="29"/>
    </row>
    <row r="266" spans="58:58" s="28" customFormat="1" ht="15" customHeight="1" x14ac:dyDescent="0.25">
      <c r="BF266" s="29"/>
    </row>
    <row r="267" spans="58:58" s="28" customFormat="1" ht="15" customHeight="1" x14ac:dyDescent="0.25">
      <c r="BF267" s="29"/>
    </row>
    <row r="268" spans="58:58" s="28" customFormat="1" ht="15" customHeight="1" x14ac:dyDescent="0.25">
      <c r="BF268" s="29"/>
    </row>
    <row r="269" spans="58:58" s="28" customFormat="1" ht="15" customHeight="1" x14ac:dyDescent="0.25">
      <c r="BF269" s="29"/>
    </row>
    <row r="270" spans="58:58" s="28" customFormat="1" ht="15" customHeight="1" x14ac:dyDescent="0.25">
      <c r="BF270" s="29"/>
    </row>
    <row r="271" spans="58:58" s="28" customFormat="1" ht="15" customHeight="1" x14ac:dyDescent="0.25">
      <c r="BF271" s="29"/>
    </row>
    <row r="272" spans="58:58" s="28" customFormat="1" ht="15" customHeight="1" x14ac:dyDescent="0.25">
      <c r="BF272" s="29"/>
    </row>
    <row r="273" spans="58:58" s="28" customFormat="1" ht="15" customHeight="1" x14ac:dyDescent="0.25">
      <c r="BF273" s="29"/>
    </row>
    <row r="274" spans="58:58" s="28" customFormat="1" ht="15" customHeight="1" x14ac:dyDescent="0.25">
      <c r="BF274" s="29"/>
    </row>
    <row r="275" spans="58:58" s="28" customFormat="1" ht="15" customHeight="1" x14ac:dyDescent="0.25">
      <c r="BF275" s="29"/>
    </row>
    <row r="276" spans="58:58" s="28" customFormat="1" ht="15" customHeight="1" x14ac:dyDescent="0.25">
      <c r="BF276" s="29"/>
    </row>
    <row r="277" spans="58:58" s="28" customFormat="1" ht="15" customHeight="1" x14ac:dyDescent="0.25">
      <c r="BF277" s="29"/>
    </row>
    <row r="278" spans="58:58" s="28" customFormat="1" ht="15" customHeight="1" x14ac:dyDescent="0.25">
      <c r="BF278" s="29"/>
    </row>
    <row r="279" spans="58:58" s="28" customFormat="1" ht="15" customHeight="1" x14ac:dyDescent="0.25">
      <c r="BF279" s="29"/>
    </row>
    <row r="280" spans="58:58" s="28" customFormat="1" ht="15" customHeight="1" x14ac:dyDescent="0.25">
      <c r="BF280" s="29"/>
    </row>
    <row r="281" spans="58:58" s="28" customFormat="1" ht="15" customHeight="1" x14ac:dyDescent="0.25">
      <c r="BF281" s="29"/>
    </row>
    <row r="282" spans="58:58" s="28" customFormat="1" ht="15" customHeight="1" x14ac:dyDescent="0.25">
      <c r="BF282" s="29"/>
    </row>
    <row r="283" spans="58:58" s="28" customFormat="1" ht="15" customHeight="1" x14ac:dyDescent="0.25">
      <c r="BF283" s="29"/>
    </row>
    <row r="284" spans="58:58" s="28" customFormat="1" ht="15" customHeight="1" x14ac:dyDescent="0.25">
      <c r="BF284" s="29"/>
    </row>
    <row r="285" spans="58:58" s="28" customFormat="1" ht="15" customHeight="1" x14ac:dyDescent="0.25">
      <c r="BF285" s="29"/>
    </row>
    <row r="286" spans="58:58" s="28" customFormat="1" ht="15" customHeight="1" x14ac:dyDescent="0.25">
      <c r="BF286" s="29"/>
    </row>
    <row r="287" spans="58:58" s="28" customFormat="1" ht="15" customHeight="1" x14ac:dyDescent="0.25">
      <c r="BF287" s="29"/>
    </row>
    <row r="288" spans="58:58" s="28" customFormat="1" ht="15" customHeight="1" x14ac:dyDescent="0.25">
      <c r="BF288" s="29"/>
    </row>
    <row r="289" spans="58:58" s="28" customFormat="1" ht="15" customHeight="1" x14ac:dyDescent="0.25">
      <c r="BF289" s="29"/>
    </row>
    <row r="290" spans="58:58" s="28" customFormat="1" ht="15" customHeight="1" x14ac:dyDescent="0.25">
      <c r="BF290" s="29"/>
    </row>
    <row r="291" spans="58:58" s="28" customFormat="1" ht="15" customHeight="1" x14ac:dyDescent="0.25">
      <c r="BF291" s="29"/>
    </row>
    <row r="292" spans="58:58" s="28" customFormat="1" ht="15" customHeight="1" x14ac:dyDescent="0.25">
      <c r="BF292" s="29"/>
    </row>
    <row r="293" spans="58:58" s="28" customFormat="1" ht="15" customHeight="1" x14ac:dyDescent="0.25">
      <c r="BF293" s="29"/>
    </row>
    <row r="294" spans="58:58" s="28" customFormat="1" ht="15" customHeight="1" x14ac:dyDescent="0.25">
      <c r="BF294" s="29"/>
    </row>
    <row r="295" spans="58:58" s="28" customFormat="1" ht="15" customHeight="1" x14ac:dyDescent="0.25">
      <c r="BF295" s="29"/>
    </row>
    <row r="296" spans="58:58" s="28" customFormat="1" ht="15" customHeight="1" x14ac:dyDescent="0.25">
      <c r="BF296" s="29"/>
    </row>
    <row r="297" spans="58:58" s="28" customFormat="1" ht="15" customHeight="1" x14ac:dyDescent="0.25">
      <c r="BF297" s="29"/>
    </row>
    <row r="298" spans="58:58" s="28" customFormat="1" ht="15" customHeight="1" x14ac:dyDescent="0.25">
      <c r="BF298" s="29"/>
    </row>
    <row r="299" spans="58:58" s="28" customFormat="1" ht="15" customHeight="1" x14ac:dyDescent="0.25">
      <c r="BF299" s="29"/>
    </row>
    <row r="300" spans="58:58" s="28" customFormat="1" ht="15" customHeight="1" x14ac:dyDescent="0.25">
      <c r="BF300" s="29"/>
    </row>
    <row r="301" spans="58:58" s="28" customFormat="1" ht="15" customHeight="1" x14ac:dyDescent="0.25">
      <c r="BF301" s="29"/>
    </row>
    <row r="302" spans="58:58" s="28" customFormat="1" ht="15" customHeight="1" x14ac:dyDescent="0.25">
      <c r="BF302" s="29"/>
    </row>
    <row r="303" spans="58:58" s="28" customFormat="1" ht="15" customHeight="1" x14ac:dyDescent="0.25">
      <c r="BF303" s="29"/>
    </row>
    <row r="304" spans="58:58" s="28" customFormat="1" ht="15" customHeight="1" x14ac:dyDescent="0.25">
      <c r="BF304" s="29"/>
    </row>
    <row r="305" spans="58:58" s="28" customFormat="1" ht="15" customHeight="1" x14ac:dyDescent="0.25">
      <c r="BF305" s="29"/>
    </row>
    <row r="306" spans="58:58" s="28" customFormat="1" ht="15" customHeight="1" x14ac:dyDescent="0.25">
      <c r="BF306" s="29"/>
    </row>
    <row r="307" spans="58:58" s="28" customFormat="1" ht="15" customHeight="1" x14ac:dyDescent="0.25">
      <c r="BF307" s="29"/>
    </row>
    <row r="308" spans="58:58" s="28" customFormat="1" ht="15" customHeight="1" x14ac:dyDescent="0.25">
      <c r="BF308" s="29"/>
    </row>
    <row r="309" spans="58:58" s="28" customFormat="1" ht="15" customHeight="1" x14ac:dyDescent="0.25">
      <c r="BF309" s="29"/>
    </row>
    <row r="310" spans="58:58" s="28" customFormat="1" ht="15" customHeight="1" x14ac:dyDescent="0.25">
      <c r="BF310" s="29"/>
    </row>
    <row r="311" spans="58:58" s="28" customFormat="1" ht="15" customHeight="1" x14ac:dyDescent="0.25">
      <c r="BF311" s="29"/>
    </row>
    <row r="312" spans="58:58" s="28" customFormat="1" ht="15" customHeight="1" x14ac:dyDescent="0.25">
      <c r="BF312" s="29"/>
    </row>
    <row r="313" spans="58:58" s="28" customFormat="1" ht="15" customHeight="1" x14ac:dyDescent="0.25">
      <c r="BF313" s="29"/>
    </row>
    <row r="314" spans="58:58" s="28" customFormat="1" ht="15" customHeight="1" x14ac:dyDescent="0.25">
      <c r="BF314" s="29"/>
    </row>
    <row r="315" spans="58:58" s="28" customFormat="1" ht="15" customHeight="1" x14ac:dyDescent="0.25">
      <c r="BF315" s="29"/>
    </row>
    <row r="316" spans="58:58" s="28" customFormat="1" ht="15" customHeight="1" x14ac:dyDescent="0.25">
      <c r="BF316" s="29"/>
    </row>
    <row r="317" spans="58:58" s="28" customFormat="1" ht="15" customHeight="1" x14ac:dyDescent="0.25">
      <c r="BF317" s="29"/>
    </row>
    <row r="318" spans="58:58" s="28" customFormat="1" ht="15" customHeight="1" x14ac:dyDescent="0.25">
      <c r="BF318" s="29"/>
    </row>
    <row r="319" spans="58:58" s="28" customFormat="1" ht="15" customHeight="1" x14ac:dyDescent="0.25">
      <c r="BF319" s="29"/>
    </row>
    <row r="320" spans="58:58" s="28" customFormat="1" ht="15" customHeight="1" x14ac:dyDescent="0.25">
      <c r="BF320" s="29"/>
    </row>
    <row r="321" spans="58:58" s="28" customFormat="1" ht="15" customHeight="1" x14ac:dyDescent="0.25">
      <c r="BF321" s="29"/>
    </row>
    <row r="322" spans="58:58" s="28" customFormat="1" ht="15" customHeight="1" x14ac:dyDescent="0.25">
      <c r="BF322" s="29"/>
    </row>
    <row r="323" spans="58:58" s="28" customFormat="1" ht="15" customHeight="1" x14ac:dyDescent="0.25">
      <c r="BF323" s="29"/>
    </row>
    <row r="324" spans="58:58" s="28" customFormat="1" ht="15" customHeight="1" x14ac:dyDescent="0.25">
      <c r="BF324" s="29"/>
    </row>
    <row r="325" spans="58:58" s="28" customFormat="1" ht="15" customHeight="1" x14ac:dyDescent="0.25">
      <c r="BF325" s="29"/>
    </row>
    <row r="326" spans="58:58" s="28" customFormat="1" ht="15" customHeight="1" x14ac:dyDescent="0.25">
      <c r="BF326" s="29"/>
    </row>
    <row r="327" spans="58:58" s="28" customFormat="1" ht="15" customHeight="1" x14ac:dyDescent="0.25">
      <c r="BF327" s="29"/>
    </row>
    <row r="328" spans="58:58" s="28" customFormat="1" ht="15" customHeight="1" x14ac:dyDescent="0.25">
      <c r="BF328" s="29"/>
    </row>
    <row r="329" spans="58:58" s="28" customFormat="1" ht="15" customHeight="1" x14ac:dyDescent="0.25">
      <c r="BF329" s="29"/>
    </row>
    <row r="330" spans="58:58" s="28" customFormat="1" ht="15" customHeight="1" x14ac:dyDescent="0.25">
      <c r="BF330" s="29"/>
    </row>
    <row r="331" spans="58:58" s="28" customFormat="1" ht="15" customHeight="1" x14ac:dyDescent="0.25">
      <c r="BF331" s="29"/>
    </row>
    <row r="332" spans="58:58" s="28" customFormat="1" ht="15" customHeight="1" x14ac:dyDescent="0.25">
      <c r="BF332" s="29"/>
    </row>
    <row r="333" spans="58:58" s="28" customFormat="1" ht="15" customHeight="1" x14ac:dyDescent="0.25">
      <c r="BF333" s="29"/>
    </row>
    <row r="334" spans="58:58" s="28" customFormat="1" ht="15" customHeight="1" x14ac:dyDescent="0.25">
      <c r="BF334" s="29"/>
    </row>
    <row r="335" spans="58:58" s="28" customFormat="1" ht="15" customHeight="1" x14ac:dyDescent="0.25">
      <c r="BF335" s="29"/>
    </row>
    <row r="336" spans="58:58" s="28" customFormat="1" ht="15" customHeight="1" x14ac:dyDescent="0.25">
      <c r="BF336" s="29"/>
    </row>
    <row r="337" spans="58:58" s="28" customFormat="1" ht="15" customHeight="1" x14ac:dyDescent="0.25">
      <c r="BF337" s="29"/>
    </row>
    <row r="338" spans="58:58" s="28" customFormat="1" ht="15" customHeight="1" x14ac:dyDescent="0.25">
      <c r="BF338" s="29"/>
    </row>
    <row r="339" spans="58:58" s="28" customFormat="1" ht="15" customHeight="1" x14ac:dyDescent="0.25">
      <c r="BF339" s="29"/>
    </row>
    <row r="340" spans="58:58" s="28" customFormat="1" ht="15" customHeight="1" x14ac:dyDescent="0.25">
      <c r="BF340" s="29"/>
    </row>
    <row r="341" spans="58:58" s="28" customFormat="1" ht="15" customHeight="1" x14ac:dyDescent="0.25">
      <c r="BF341" s="29"/>
    </row>
    <row r="342" spans="58:58" s="28" customFormat="1" ht="15" customHeight="1" x14ac:dyDescent="0.25">
      <c r="BF342" s="29"/>
    </row>
    <row r="343" spans="58:58" s="28" customFormat="1" ht="15" customHeight="1" x14ac:dyDescent="0.25">
      <c r="BF343" s="29"/>
    </row>
    <row r="344" spans="58:58" s="28" customFormat="1" ht="15" customHeight="1" x14ac:dyDescent="0.25">
      <c r="BF344" s="29"/>
    </row>
    <row r="345" spans="58:58" s="28" customFormat="1" ht="15" customHeight="1" x14ac:dyDescent="0.25">
      <c r="BF345" s="29"/>
    </row>
    <row r="346" spans="58:58" s="28" customFormat="1" ht="15" customHeight="1" x14ac:dyDescent="0.25">
      <c r="BF346" s="29"/>
    </row>
    <row r="347" spans="58:58" s="28" customFormat="1" ht="15" customHeight="1" x14ac:dyDescent="0.25">
      <c r="BF347" s="29"/>
    </row>
    <row r="348" spans="58:58" s="28" customFormat="1" ht="15" customHeight="1" x14ac:dyDescent="0.25">
      <c r="BF348" s="29"/>
    </row>
    <row r="349" spans="58:58" s="28" customFormat="1" ht="15" customHeight="1" x14ac:dyDescent="0.25">
      <c r="BF349" s="29"/>
    </row>
    <row r="350" spans="58:58" s="28" customFormat="1" ht="15" customHeight="1" x14ac:dyDescent="0.25">
      <c r="BF350" s="29"/>
    </row>
    <row r="351" spans="58:58" s="28" customFormat="1" ht="15" customHeight="1" x14ac:dyDescent="0.25">
      <c r="BF351" s="29"/>
    </row>
    <row r="352" spans="58:58" s="28" customFormat="1" ht="15" customHeight="1" x14ac:dyDescent="0.25">
      <c r="BF352" s="29"/>
    </row>
    <row r="353" spans="58:58" s="28" customFormat="1" ht="15" customHeight="1" x14ac:dyDescent="0.25">
      <c r="BF353" s="29"/>
    </row>
    <row r="354" spans="58:58" s="28" customFormat="1" ht="15" customHeight="1" x14ac:dyDescent="0.25">
      <c r="BF354" s="29"/>
    </row>
    <row r="355" spans="58:58" s="28" customFormat="1" ht="15" customHeight="1" x14ac:dyDescent="0.25">
      <c r="BF355" s="29"/>
    </row>
    <row r="356" spans="58:58" s="28" customFormat="1" ht="15" customHeight="1" x14ac:dyDescent="0.25">
      <c r="BF356" s="29"/>
    </row>
    <row r="357" spans="58:58" s="28" customFormat="1" ht="15" customHeight="1" x14ac:dyDescent="0.25">
      <c r="BF357" s="29"/>
    </row>
    <row r="358" spans="58:58" s="28" customFormat="1" ht="15" customHeight="1" x14ac:dyDescent="0.25">
      <c r="BF358" s="29"/>
    </row>
    <row r="359" spans="58:58" s="28" customFormat="1" ht="15" customHeight="1" x14ac:dyDescent="0.25">
      <c r="BF359" s="29"/>
    </row>
    <row r="360" spans="58:58" s="28" customFormat="1" ht="15" customHeight="1" x14ac:dyDescent="0.25">
      <c r="BF360" s="29"/>
    </row>
    <row r="361" spans="58:58" s="28" customFormat="1" ht="15" customHeight="1" x14ac:dyDescent="0.25">
      <c r="BF361" s="29"/>
    </row>
    <row r="362" spans="58:58" s="28" customFormat="1" ht="15" customHeight="1" x14ac:dyDescent="0.25">
      <c r="BF362" s="29"/>
    </row>
    <row r="363" spans="58:58" s="28" customFormat="1" ht="15" customHeight="1" x14ac:dyDescent="0.25">
      <c r="BF363" s="29"/>
    </row>
    <row r="364" spans="58:58" s="28" customFormat="1" ht="15" customHeight="1" x14ac:dyDescent="0.25">
      <c r="BF364" s="29"/>
    </row>
    <row r="365" spans="58:58" s="28" customFormat="1" ht="15" customHeight="1" x14ac:dyDescent="0.25">
      <c r="BF365" s="29"/>
    </row>
    <row r="366" spans="58:58" s="28" customFormat="1" ht="15" customHeight="1" x14ac:dyDescent="0.25">
      <c r="BF366" s="29"/>
    </row>
    <row r="367" spans="58:58" s="28" customFormat="1" ht="15" customHeight="1" x14ac:dyDescent="0.25">
      <c r="BF367" s="29"/>
    </row>
    <row r="368" spans="58:58" s="28" customFormat="1" ht="15" customHeight="1" x14ac:dyDescent="0.25">
      <c r="BF368" s="29"/>
    </row>
    <row r="369" spans="58:58" s="28" customFormat="1" ht="15" customHeight="1" x14ac:dyDescent="0.25">
      <c r="BF369" s="29"/>
    </row>
    <row r="370" spans="58:58" s="28" customFormat="1" ht="15" customHeight="1" x14ac:dyDescent="0.25">
      <c r="BF370" s="29"/>
    </row>
    <row r="371" spans="58:58" s="28" customFormat="1" ht="15" customHeight="1" x14ac:dyDescent="0.25">
      <c r="BF371" s="29"/>
    </row>
    <row r="372" spans="58:58" s="28" customFormat="1" ht="15" customHeight="1" x14ac:dyDescent="0.25">
      <c r="BF372" s="29"/>
    </row>
    <row r="373" spans="58:58" s="28" customFormat="1" ht="15" customHeight="1" x14ac:dyDescent="0.25">
      <c r="BF373" s="29"/>
    </row>
    <row r="374" spans="58:58" s="28" customFormat="1" ht="15" customHeight="1" x14ac:dyDescent="0.25">
      <c r="BF374" s="29"/>
    </row>
    <row r="375" spans="58:58" s="28" customFormat="1" ht="15" customHeight="1" x14ac:dyDescent="0.25">
      <c r="BF375" s="29"/>
    </row>
    <row r="376" spans="58:58" s="28" customFormat="1" ht="15" customHeight="1" x14ac:dyDescent="0.25">
      <c r="BF376" s="29"/>
    </row>
    <row r="377" spans="58:58" s="28" customFormat="1" ht="15" customHeight="1" x14ac:dyDescent="0.25">
      <c r="BF377" s="29"/>
    </row>
    <row r="378" spans="58:58" s="28" customFormat="1" ht="15" customHeight="1" x14ac:dyDescent="0.25">
      <c r="BF378" s="29"/>
    </row>
    <row r="379" spans="58:58" s="28" customFormat="1" ht="15" customHeight="1" x14ac:dyDescent="0.25">
      <c r="BF379" s="29"/>
    </row>
    <row r="380" spans="58:58" s="28" customFormat="1" ht="15" customHeight="1" x14ac:dyDescent="0.25">
      <c r="BF380" s="29"/>
    </row>
    <row r="381" spans="58:58" s="28" customFormat="1" ht="15" customHeight="1" x14ac:dyDescent="0.25">
      <c r="BF381" s="29"/>
    </row>
    <row r="382" spans="58:58" s="28" customFormat="1" ht="15" customHeight="1" x14ac:dyDescent="0.25">
      <c r="BF382" s="29"/>
    </row>
    <row r="383" spans="58:58" s="28" customFormat="1" ht="15" customHeight="1" x14ac:dyDescent="0.25">
      <c r="BF383" s="29"/>
    </row>
    <row r="384" spans="58:58" s="28" customFormat="1" ht="15" customHeight="1" x14ac:dyDescent="0.25">
      <c r="BF384" s="29"/>
    </row>
    <row r="385" spans="58:58" s="28" customFormat="1" ht="15" customHeight="1" x14ac:dyDescent="0.25">
      <c r="BF385" s="29"/>
    </row>
    <row r="386" spans="58:58" s="28" customFormat="1" ht="15" customHeight="1" x14ac:dyDescent="0.25">
      <c r="BF386" s="29"/>
    </row>
    <row r="387" spans="58:58" s="28" customFormat="1" ht="15" customHeight="1" x14ac:dyDescent="0.25">
      <c r="BF387" s="29"/>
    </row>
    <row r="388" spans="58:58" s="28" customFormat="1" ht="15" customHeight="1" x14ac:dyDescent="0.25">
      <c r="BF388" s="29"/>
    </row>
    <row r="389" spans="58:58" s="28" customFormat="1" ht="15" customHeight="1" x14ac:dyDescent="0.25">
      <c r="BF389" s="29"/>
    </row>
    <row r="390" spans="58:58" s="28" customFormat="1" ht="15" customHeight="1" x14ac:dyDescent="0.25">
      <c r="BF390" s="29"/>
    </row>
    <row r="391" spans="58:58" s="28" customFormat="1" ht="15" customHeight="1" x14ac:dyDescent="0.25">
      <c r="BF391" s="29"/>
    </row>
    <row r="392" spans="58:58" s="28" customFormat="1" ht="15" customHeight="1" x14ac:dyDescent="0.25">
      <c r="BF392" s="29"/>
    </row>
    <row r="393" spans="58:58" s="28" customFormat="1" ht="15" customHeight="1" x14ac:dyDescent="0.25">
      <c r="BF393" s="29"/>
    </row>
    <row r="394" spans="58:58" s="28" customFormat="1" ht="15" customHeight="1" x14ac:dyDescent="0.25">
      <c r="BF394" s="29"/>
    </row>
    <row r="395" spans="58:58" s="28" customFormat="1" ht="15" customHeight="1" x14ac:dyDescent="0.25">
      <c r="BF395" s="29"/>
    </row>
    <row r="396" spans="58:58" s="28" customFormat="1" ht="15" customHeight="1" x14ac:dyDescent="0.25">
      <c r="BF396" s="29"/>
    </row>
    <row r="397" spans="58:58" s="28" customFormat="1" ht="15" customHeight="1" x14ac:dyDescent="0.25">
      <c r="BF397" s="29"/>
    </row>
    <row r="398" spans="58:58" s="28" customFormat="1" ht="15" customHeight="1" x14ac:dyDescent="0.25">
      <c r="BF398" s="29"/>
    </row>
    <row r="399" spans="58:58" s="28" customFormat="1" ht="15" customHeight="1" x14ac:dyDescent="0.25">
      <c r="BF399" s="29"/>
    </row>
    <row r="400" spans="58:58" s="28" customFormat="1" ht="15" customHeight="1" x14ac:dyDescent="0.25">
      <c r="BF400" s="29"/>
    </row>
    <row r="401" spans="58:58" s="28" customFormat="1" ht="15" customHeight="1" x14ac:dyDescent="0.25">
      <c r="BF401" s="29"/>
    </row>
    <row r="402" spans="58:58" s="28" customFormat="1" ht="15" customHeight="1" x14ac:dyDescent="0.25">
      <c r="BF402" s="29"/>
    </row>
    <row r="403" spans="58:58" s="28" customFormat="1" ht="15" customHeight="1" x14ac:dyDescent="0.25">
      <c r="BF403" s="29"/>
    </row>
    <row r="404" spans="58:58" s="28" customFormat="1" ht="15" customHeight="1" x14ac:dyDescent="0.25">
      <c r="BF404" s="29"/>
    </row>
    <row r="405" spans="58:58" s="28" customFormat="1" ht="15" customHeight="1" x14ac:dyDescent="0.25">
      <c r="BF405" s="29"/>
    </row>
    <row r="406" spans="58:58" s="28" customFormat="1" ht="15" customHeight="1" x14ac:dyDescent="0.25">
      <c r="BF406" s="29"/>
    </row>
    <row r="407" spans="58:58" s="28" customFormat="1" ht="15" customHeight="1" x14ac:dyDescent="0.25">
      <c r="BF407" s="29"/>
    </row>
    <row r="408" spans="58:58" s="28" customFormat="1" ht="15" customHeight="1" x14ac:dyDescent="0.25">
      <c r="BF408" s="29"/>
    </row>
    <row r="409" spans="58:58" s="28" customFormat="1" ht="15" customHeight="1" x14ac:dyDescent="0.25">
      <c r="BF409" s="29"/>
    </row>
    <row r="410" spans="58:58" s="28" customFormat="1" ht="15" customHeight="1" x14ac:dyDescent="0.25">
      <c r="BF410" s="29"/>
    </row>
    <row r="411" spans="58:58" s="28" customFormat="1" ht="15" customHeight="1" x14ac:dyDescent="0.25">
      <c r="BF411" s="29"/>
    </row>
    <row r="412" spans="58:58" s="28" customFormat="1" ht="15" customHeight="1" x14ac:dyDescent="0.25">
      <c r="BF412" s="29"/>
    </row>
    <row r="413" spans="58:58" s="28" customFormat="1" ht="15" customHeight="1" x14ac:dyDescent="0.25">
      <c r="BF413" s="29"/>
    </row>
    <row r="414" spans="58:58" s="28" customFormat="1" ht="15" customHeight="1" x14ac:dyDescent="0.25">
      <c r="BF414" s="29"/>
    </row>
    <row r="415" spans="58:58" s="28" customFormat="1" ht="15" customHeight="1" x14ac:dyDescent="0.25">
      <c r="BF415" s="29"/>
    </row>
    <row r="416" spans="58:58" s="28" customFormat="1" ht="15" customHeight="1" x14ac:dyDescent="0.25">
      <c r="BF416" s="29"/>
    </row>
    <row r="417" spans="58:58" s="28" customFormat="1" ht="15" customHeight="1" x14ac:dyDescent="0.25">
      <c r="BF417" s="29"/>
    </row>
    <row r="418" spans="58:58" s="28" customFormat="1" ht="15" customHeight="1" x14ac:dyDescent="0.25">
      <c r="BF418" s="29"/>
    </row>
    <row r="419" spans="58:58" s="28" customFormat="1" ht="15" customHeight="1" x14ac:dyDescent="0.25">
      <c r="BF419" s="29"/>
    </row>
    <row r="420" spans="58:58" s="28" customFormat="1" ht="15" customHeight="1" x14ac:dyDescent="0.25">
      <c r="BF420" s="29"/>
    </row>
    <row r="421" spans="58:58" s="28" customFormat="1" ht="15" customHeight="1" x14ac:dyDescent="0.25">
      <c r="BF421" s="29"/>
    </row>
    <row r="422" spans="58:58" s="28" customFormat="1" ht="15" customHeight="1" x14ac:dyDescent="0.25">
      <c r="BF422" s="29"/>
    </row>
    <row r="423" spans="58:58" s="28" customFormat="1" ht="15" customHeight="1" x14ac:dyDescent="0.25">
      <c r="BF423" s="29"/>
    </row>
    <row r="424" spans="58:58" s="28" customFormat="1" ht="15" customHeight="1" x14ac:dyDescent="0.25">
      <c r="BF424" s="29"/>
    </row>
    <row r="425" spans="58:58" s="28" customFormat="1" ht="15" customHeight="1" x14ac:dyDescent="0.25">
      <c r="BF425" s="29"/>
    </row>
    <row r="426" spans="58:58" s="28" customFormat="1" ht="15" customHeight="1" x14ac:dyDescent="0.25">
      <c r="BF426" s="29"/>
    </row>
    <row r="427" spans="58:58" s="28" customFormat="1" ht="15" customHeight="1" x14ac:dyDescent="0.25">
      <c r="BF427" s="29"/>
    </row>
    <row r="428" spans="58:58" s="28" customFormat="1" ht="15" customHeight="1" x14ac:dyDescent="0.25">
      <c r="BF428" s="29"/>
    </row>
    <row r="429" spans="58:58" s="28" customFormat="1" ht="15" customHeight="1" x14ac:dyDescent="0.25">
      <c r="BF429" s="29"/>
    </row>
    <row r="430" spans="58:58" s="28" customFormat="1" ht="15" customHeight="1" x14ac:dyDescent="0.25">
      <c r="BF430" s="29"/>
    </row>
    <row r="431" spans="58:58" s="28" customFormat="1" ht="15" customHeight="1" x14ac:dyDescent="0.25">
      <c r="BF431" s="29"/>
    </row>
    <row r="432" spans="58:58" s="28" customFormat="1" ht="15" customHeight="1" x14ac:dyDescent="0.25">
      <c r="BF432" s="29"/>
    </row>
    <row r="433" spans="58:58" s="28" customFormat="1" ht="15" customHeight="1" x14ac:dyDescent="0.25">
      <c r="BF433" s="29"/>
    </row>
    <row r="434" spans="58:58" s="28" customFormat="1" ht="15" customHeight="1" x14ac:dyDescent="0.25">
      <c r="BF434" s="29"/>
    </row>
    <row r="435" spans="58:58" s="28" customFormat="1" ht="15" customHeight="1" x14ac:dyDescent="0.25">
      <c r="BF435" s="29"/>
    </row>
    <row r="436" spans="58:58" s="28" customFormat="1" ht="15" customHeight="1" x14ac:dyDescent="0.25">
      <c r="BF436" s="29"/>
    </row>
    <row r="437" spans="58:58" s="28" customFormat="1" ht="15" customHeight="1" x14ac:dyDescent="0.25">
      <c r="BF437" s="29"/>
    </row>
    <row r="438" spans="58:58" s="28" customFormat="1" ht="15" customHeight="1" x14ac:dyDescent="0.25">
      <c r="BF438" s="29"/>
    </row>
    <row r="439" spans="58:58" s="28" customFormat="1" ht="15" customHeight="1" x14ac:dyDescent="0.25">
      <c r="BF439" s="29"/>
    </row>
    <row r="440" spans="58:58" s="28" customFormat="1" ht="15" customHeight="1" x14ac:dyDescent="0.25">
      <c r="BF440" s="29"/>
    </row>
    <row r="441" spans="58:58" s="28" customFormat="1" ht="15" customHeight="1" x14ac:dyDescent="0.25">
      <c r="BF441" s="29"/>
    </row>
    <row r="442" spans="58:58" s="28" customFormat="1" ht="15" customHeight="1" x14ac:dyDescent="0.25">
      <c r="BF442" s="29"/>
    </row>
    <row r="443" spans="58:58" s="28" customFormat="1" ht="15" customHeight="1" x14ac:dyDescent="0.25">
      <c r="BF443" s="29"/>
    </row>
    <row r="444" spans="58:58" s="28" customFormat="1" ht="15" customHeight="1" x14ac:dyDescent="0.25">
      <c r="BF444" s="29"/>
    </row>
    <row r="445" spans="58:58" s="28" customFormat="1" ht="15" customHeight="1" x14ac:dyDescent="0.25">
      <c r="BF445" s="29"/>
    </row>
    <row r="446" spans="58:58" s="28" customFormat="1" ht="15" customHeight="1" x14ac:dyDescent="0.25">
      <c r="BF446" s="29"/>
    </row>
    <row r="447" spans="58:58" s="28" customFormat="1" ht="15" customHeight="1" x14ac:dyDescent="0.25">
      <c r="BF447" s="29"/>
    </row>
    <row r="448" spans="58:58" s="28" customFormat="1" ht="15" customHeight="1" x14ac:dyDescent="0.25">
      <c r="BF448" s="29"/>
    </row>
    <row r="449" spans="58:58" s="28" customFormat="1" ht="15" customHeight="1" x14ac:dyDescent="0.25">
      <c r="BF449" s="29"/>
    </row>
    <row r="450" spans="58:58" s="28" customFormat="1" ht="15" customHeight="1" x14ac:dyDescent="0.25">
      <c r="BF450" s="29"/>
    </row>
    <row r="451" spans="58:58" s="28" customFormat="1" ht="15" customHeight="1" x14ac:dyDescent="0.25">
      <c r="BF451" s="29"/>
    </row>
    <row r="452" spans="58:58" s="28" customFormat="1" ht="15" customHeight="1" x14ac:dyDescent="0.25">
      <c r="BF452" s="29"/>
    </row>
    <row r="453" spans="58:58" s="28" customFormat="1" ht="15" customHeight="1" x14ac:dyDescent="0.25">
      <c r="BF453" s="29"/>
    </row>
    <row r="454" spans="58:58" s="28" customFormat="1" ht="15" customHeight="1" x14ac:dyDescent="0.25">
      <c r="BF454" s="29"/>
    </row>
    <row r="455" spans="58:58" s="28" customFormat="1" ht="15" customHeight="1" x14ac:dyDescent="0.25">
      <c r="BF455" s="29"/>
    </row>
    <row r="456" spans="58:58" s="28" customFormat="1" ht="15" customHeight="1" x14ac:dyDescent="0.25">
      <c r="BF456" s="29"/>
    </row>
    <row r="457" spans="58:58" s="28" customFormat="1" ht="15" customHeight="1" x14ac:dyDescent="0.25">
      <c r="BF457" s="29"/>
    </row>
    <row r="458" spans="58:58" s="28" customFormat="1" ht="15" customHeight="1" x14ac:dyDescent="0.25">
      <c r="BF458" s="29"/>
    </row>
    <row r="459" spans="58:58" s="28" customFormat="1" ht="15" customHeight="1" x14ac:dyDescent="0.25">
      <c r="BF459" s="29"/>
    </row>
    <row r="460" spans="58:58" s="28" customFormat="1" ht="15" customHeight="1" x14ac:dyDescent="0.25">
      <c r="BF460" s="29"/>
    </row>
    <row r="461" spans="58:58" s="28" customFormat="1" ht="15" customHeight="1" x14ac:dyDescent="0.25">
      <c r="BF461" s="29"/>
    </row>
    <row r="462" spans="58:58" s="28" customFormat="1" ht="15" customHeight="1" x14ac:dyDescent="0.25">
      <c r="BF462" s="29"/>
    </row>
    <row r="463" spans="58:58" s="28" customFormat="1" ht="15" customHeight="1" x14ac:dyDescent="0.25">
      <c r="BF463" s="29"/>
    </row>
    <row r="464" spans="58:58" s="28" customFormat="1" ht="15" customHeight="1" x14ac:dyDescent="0.25">
      <c r="BF464" s="29"/>
    </row>
    <row r="465" spans="58:58" s="28" customFormat="1" ht="15" customHeight="1" x14ac:dyDescent="0.25">
      <c r="BF465" s="29"/>
    </row>
    <row r="466" spans="58:58" s="28" customFormat="1" ht="15" customHeight="1" x14ac:dyDescent="0.25">
      <c r="BF466" s="29"/>
    </row>
    <row r="467" spans="58:58" s="28" customFormat="1" ht="15" customHeight="1" x14ac:dyDescent="0.25">
      <c r="BF467" s="29"/>
    </row>
    <row r="468" spans="58:58" s="28" customFormat="1" ht="15" customHeight="1" x14ac:dyDescent="0.25">
      <c r="BF468" s="29"/>
    </row>
    <row r="469" spans="58:58" s="28" customFormat="1" ht="15" customHeight="1" x14ac:dyDescent="0.25">
      <c r="BF469" s="29"/>
    </row>
    <row r="470" spans="58:58" s="28" customFormat="1" ht="15" customHeight="1" x14ac:dyDescent="0.25">
      <c r="BF470" s="29"/>
    </row>
    <row r="471" spans="58:58" s="28" customFormat="1" ht="15" customHeight="1" x14ac:dyDescent="0.25">
      <c r="BF471" s="29"/>
    </row>
    <row r="472" spans="58:58" s="28" customFormat="1" ht="15" customHeight="1" x14ac:dyDescent="0.25">
      <c r="BF472" s="29"/>
    </row>
    <row r="473" spans="58:58" s="28" customFormat="1" ht="15" customHeight="1" x14ac:dyDescent="0.25">
      <c r="BF473" s="29"/>
    </row>
    <row r="474" spans="58:58" s="28" customFormat="1" ht="15" customHeight="1" x14ac:dyDescent="0.25">
      <c r="BF474" s="29"/>
    </row>
    <row r="475" spans="58:58" s="28" customFormat="1" ht="15" customHeight="1" x14ac:dyDescent="0.25">
      <c r="BF475" s="29"/>
    </row>
    <row r="476" spans="58:58" s="28" customFormat="1" ht="15" customHeight="1" x14ac:dyDescent="0.25">
      <c r="BF476" s="29"/>
    </row>
    <row r="477" spans="58:58" s="28" customFormat="1" ht="15" customHeight="1" x14ac:dyDescent="0.25">
      <c r="BF477" s="29"/>
    </row>
    <row r="478" spans="58:58" s="28" customFormat="1" ht="15" customHeight="1" x14ac:dyDescent="0.25">
      <c r="BF478" s="29"/>
    </row>
    <row r="479" spans="58:58" s="28" customFormat="1" ht="15" customHeight="1" x14ac:dyDescent="0.25">
      <c r="BF479" s="29"/>
    </row>
    <row r="480" spans="58:58" s="28" customFormat="1" ht="15" customHeight="1" x14ac:dyDescent="0.25">
      <c r="BF480" s="29"/>
    </row>
    <row r="481" spans="58:58" s="28" customFormat="1" ht="15" customHeight="1" x14ac:dyDescent="0.25">
      <c r="BF481" s="29"/>
    </row>
    <row r="482" spans="58:58" s="28" customFormat="1" ht="15" customHeight="1" x14ac:dyDescent="0.25">
      <c r="BF482" s="29"/>
    </row>
    <row r="483" spans="58:58" s="28" customFormat="1" ht="15" customHeight="1" x14ac:dyDescent="0.25">
      <c r="BF483" s="29"/>
    </row>
    <row r="484" spans="58:58" s="28" customFormat="1" ht="15" customHeight="1" x14ac:dyDescent="0.25">
      <c r="BF484" s="29"/>
    </row>
    <row r="485" spans="58:58" s="28" customFormat="1" ht="15" customHeight="1" x14ac:dyDescent="0.25">
      <c r="BF485" s="29"/>
    </row>
    <row r="486" spans="58:58" s="28" customFormat="1" ht="15" customHeight="1" x14ac:dyDescent="0.25">
      <c r="BF486" s="29"/>
    </row>
    <row r="487" spans="58:58" s="28" customFormat="1" ht="15" customHeight="1" x14ac:dyDescent="0.25">
      <c r="BF487" s="29"/>
    </row>
    <row r="488" spans="58:58" s="28" customFormat="1" ht="15" customHeight="1" x14ac:dyDescent="0.25">
      <c r="BF488" s="29"/>
    </row>
    <row r="489" spans="58:58" s="28" customFormat="1" ht="15" customHeight="1" x14ac:dyDescent="0.25">
      <c r="BF489" s="29"/>
    </row>
    <row r="490" spans="58:58" s="28" customFormat="1" ht="15" customHeight="1" x14ac:dyDescent="0.25">
      <c r="BF490" s="29"/>
    </row>
    <row r="491" spans="58:58" s="28" customFormat="1" ht="15" customHeight="1" x14ac:dyDescent="0.25">
      <c r="BF491" s="29"/>
    </row>
    <row r="492" spans="58:58" s="28" customFormat="1" ht="15" customHeight="1" x14ac:dyDescent="0.25">
      <c r="BF492" s="29"/>
    </row>
    <row r="493" spans="58:58" s="28" customFormat="1" ht="15" customHeight="1" x14ac:dyDescent="0.25">
      <c r="BF493" s="29"/>
    </row>
    <row r="494" spans="58:58" s="28" customFormat="1" ht="15" customHeight="1" x14ac:dyDescent="0.25">
      <c r="BF494" s="29"/>
    </row>
    <row r="495" spans="58:58" s="28" customFormat="1" ht="15" customHeight="1" x14ac:dyDescent="0.25">
      <c r="BF495" s="29"/>
    </row>
    <row r="496" spans="58:58" s="28" customFormat="1" ht="15" customHeight="1" x14ac:dyDescent="0.25">
      <c r="BF496" s="29"/>
    </row>
    <row r="497" spans="58:58" s="28" customFormat="1" ht="15" customHeight="1" x14ac:dyDescent="0.25">
      <c r="BF497" s="29"/>
    </row>
    <row r="498" spans="58:58" s="28" customFormat="1" ht="15" customHeight="1" x14ac:dyDescent="0.25">
      <c r="BF498" s="29"/>
    </row>
    <row r="499" spans="58:58" s="28" customFormat="1" ht="15" customHeight="1" x14ac:dyDescent="0.25">
      <c r="BF499" s="29"/>
    </row>
    <row r="500" spans="58:58" s="28" customFormat="1" ht="15" customHeight="1" x14ac:dyDescent="0.25">
      <c r="BF500" s="29"/>
    </row>
    <row r="501" spans="58:58" s="28" customFormat="1" ht="15" customHeight="1" x14ac:dyDescent="0.25">
      <c r="BF501" s="29"/>
    </row>
    <row r="502" spans="58:58" s="28" customFormat="1" ht="15" customHeight="1" x14ac:dyDescent="0.25">
      <c r="BF502" s="29"/>
    </row>
    <row r="503" spans="58:58" s="28" customFormat="1" ht="15" customHeight="1" x14ac:dyDescent="0.25">
      <c r="BF503" s="29"/>
    </row>
    <row r="504" spans="58:58" s="28" customFormat="1" ht="15" customHeight="1" x14ac:dyDescent="0.25">
      <c r="BF504" s="29"/>
    </row>
    <row r="505" spans="58:58" s="28" customFormat="1" ht="15" customHeight="1" x14ac:dyDescent="0.25">
      <c r="BF505" s="29"/>
    </row>
    <row r="506" spans="58:58" s="28" customFormat="1" ht="15" customHeight="1" x14ac:dyDescent="0.25">
      <c r="BF506" s="29"/>
    </row>
    <row r="507" spans="58:58" s="28" customFormat="1" ht="15" customHeight="1" x14ac:dyDescent="0.25">
      <c r="BF507" s="29"/>
    </row>
    <row r="508" spans="58:58" s="28" customFormat="1" ht="15" customHeight="1" x14ac:dyDescent="0.25">
      <c r="BF508" s="29"/>
    </row>
    <row r="509" spans="58:58" s="28" customFormat="1" ht="15" customHeight="1" x14ac:dyDescent="0.25">
      <c r="BF509" s="29"/>
    </row>
    <row r="510" spans="58:58" s="28" customFormat="1" ht="15" customHeight="1" x14ac:dyDescent="0.25">
      <c r="BF510" s="29"/>
    </row>
    <row r="511" spans="58:58" s="28" customFormat="1" ht="15" customHeight="1" x14ac:dyDescent="0.25">
      <c r="BF511" s="29"/>
    </row>
    <row r="512" spans="58:58" s="28" customFormat="1" ht="15" customHeight="1" x14ac:dyDescent="0.25">
      <c r="BF512" s="29"/>
    </row>
    <row r="513" spans="58:58" s="28" customFormat="1" ht="15" customHeight="1" x14ac:dyDescent="0.25">
      <c r="BF513" s="29"/>
    </row>
    <row r="514" spans="58:58" s="28" customFormat="1" ht="15" customHeight="1" x14ac:dyDescent="0.25">
      <c r="BF514" s="29"/>
    </row>
    <row r="515" spans="58:58" s="28" customFormat="1" ht="15" customHeight="1" x14ac:dyDescent="0.25">
      <c r="BF515" s="29"/>
    </row>
    <row r="516" spans="58:58" s="28" customFormat="1" ht="15" customHeight="1" x14ac:dyDescent="0.25">
      <c r="BF516" s="29"/>
    </row>
    <row r="517" spans="58:58" s="28" customFormat="1" ht="15" customHeight="1" x14ac:dyDescent="0.25">
      <c r="BF517" s="29"/>
    </row>
    <row r="518" spans="58:58" s="28" customFormat="1" ht="15" customHeight="1" x14ac:dyDescent="0.25">
      <c r="BF518" s="29"/>
    </row>
    <row r="519" spans="58:58" s="28" customFormat="1" ht="15" customHeight="1" x14ac:dyDescent="0.25">
      <c r="BF519" s="29"/>
    </row>
    <row r="520" spans="58:58" s="28" customFormat="1" ht="15" customHeight="1" x14ac:dyDescent="0.25">
      <c r="BF520" s="29"/>
    </row>
    <row r="521" spans="58:58" s="28" customFormat="1" ht="15" customHeight="1" x14ac:dyDescent="0.25">
      <c r="BF521" s="29"/>
    </row>
    <row r="522" spans="58:58" s="28" customFormat="1" ht="15" customHeight="1" x14ac:dyDescent="0.25">
      <c r="BF522" s="29"/>
    </row>
    <row r="523" spans="58:58" s="28" customFormat="1" ht="15" customHeight="1" x14ac:dyDescent="0.25">
      <c r="BF523" s="29"/>
    </row>
    <row r="524" spans="58:58" s="28" customFormat="1" ht="15" customHeight="1" x14ac:dyDescent="0.25">
      <c r="BF524" s="29"/>
    </row>
    <row r="525" spans="58:58" s="28" customFormat="1" ht="15" customHeight="1" x14ac:dyDescent="0.25">
      <c r="BF525" s="29"/>
    </row>
    <row r="526" spans="58:58" s="28" customFormat="1" ht="15" customHeight="1" x14ac:dyDescent="0.25">
      <c r="BF526" s="29"/>
    </row>
  </sheetData>
  <phoneticPr fontId="17" type="noConversion"/>
  <conditionalFormatting sqref="C2:CU14">
    <cfRule type="expression" dxfId="30" priority="5">
      <formula>LEN(C2)&lt;1</formula>
    </cfRule>
  </conditionalFormatting>
  <conditionalFormatting sqref="C2:CU2">
    <cfRule type="duplicateValues" dxfId="29" priority="109"/>
  </conditionalFormatting>
  <conditionalFormatting sqref="C1:CU1">
    <cfRule type="duplicateValues" dxfId="28" priority="111"/>
    <cfRule type="expression" dxfId="27" priority="112">
      <formula>LEN(C1)&lt;1</formula>
    </cfRule>
    <cfRule type="expression" dxfId="26" priority="113">
      <formula>LEN(C1)&lt;1</formula>
    </cfRule>
  </conditionalFormatting>
  <conditionalFormatting sqref="C8:CU8">
    <cfRule type="beginsWith" dxfId="25" priority="7" operator="beginsWith" text="nicht importieren">
      <formula>LEFT(C8,LEN("nicht importieren"))="nicht importieren"</formula>
    </cfRule>
  </conditionalFormatting>
  <conditionalFormatting sqref="C9:CU9">
    <cfRule type="beginsWith" dxfId="24" priority="6" operator="beginsWith" text="no_import">
      <formula>LEFT(C9,LEN("no_import"))="no_import"</formula>
    </cfRule>
  </conditionalFormatting>
  <conditionalFormatting sqref="C14:CU14">
    <cfRule type="expression" dxfId="23" priority="2">
      <formula>COUNTIF(C$14,"ERFORDERLICH*")+COUNTIF(C$14,"EMPFOHLEN*")&gt;0</formula>
    </cfRule>
  </conditionalFormatting>
  <conditionalFormatting sqref="C2:CU17">
    <cfRule type="expression" dxfId="22" priority="17">
      <formula>LEN(C2)&lt;1</formula>
    </cfRule>
    <cfRule type="expression" dxfId="21" priority="20">
      <formula>LEN(C2)&gt;1</formula>
    </cfRule>
  </conditionalFormatting>
  <conditionalFormatting sqref="C3:CU13">
    <cfRule type="expression" dxfId="20" priority="1">
      <formula>(COUNTIF(C3, "~?*") + COUNTIF(C3,"* ~? *") + COUNTIF(C3,"* | *"))&gt;0</formula>
    </cfRule>
  </conditionalFormatting>
  <pageMargins left="0.7" right="0.7" top="0.78749999999999998" bottom="0.78749999999999998" header="0.511811023622047" footer="0.511811023622047"/>
  <pageSetup paperSize="9" orientation="portrait" horizontalDpi="300" verticalDpi="300"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21B32-FDC8-4C9B-99A5-054F2796C805}">
  <sheetPr>
    <tabColor theme="8" tint="0.79998168889431442"/>
  </sheetPr>
  <dimension ref="A1:AA62"/>
  <sheetViews>
    <sheetView showOutlineSymbols="0" workbookViewId="0">
      <selection activeCell="A5" sqref="A5"/>
    </sheetView>
  </sheetViews>
  <sheetFormatPr baseColWidth="10" defaultRowHeight="15" x14ac:dyDescent="0.25"/>
  <cols>
    <col min="1" max="1" width="23.28515625" bestFit="1" customWidth="1"/>
    <col min="2" max="2" width="59" customWidth="1"/>
    <col min="3" max="4" width="22.7109375" bestFit="1" customWidth="1"/>
    <col min="5" max="6" width="18.5703125" bestFit="1" customWidth="1"/>
    <col min="7" max="7" width="31.7109375" bestFit="1" customWidth="1"/>
    <col min="8" max="8" width="35.85546875" bestFit="1" customWidth="1"/>
    <col min="9" max="9" width="30.28515625" bestFit="1" customWidth="1"/>
    <col min="10" max="10" width="18.5703125" bestFit="1" customWidth="1"/>
    <col min="11" max="11" width="18.7109375" bestFit="1" customWidth="1"/>
    <col min="12" max="12" width="19.7109375" bestFit="1" customWidth="1"/>
  </cols>
  <sheetData>
    <row r="1" spans="1:27" ht="133.5" customHeight="1" x14ac:dyDescent="0.25">
      <c r="A1" s="89" t="s">
        <v>1324</v>
      </c>
      <c r="B1" s="89"/>
      <c r="C1" s="89"/>
      <c r="D1" s="89"/>
      <c r="E1" s="89"/>
    </row>
    <row r="2" spans="1:27" x14ac:dyDescent="0.25">
      <c r="A2" s="22"/>
      <c r="B2" s="22"/>
    </row>
    <row r="3" spans="1:27" s="17" customFormat="1" ht="15.75" thickBot="1" x14ac:dyDescent="0.3">
      <c r="A3" s="17" t="s">
        <v>3</v>
      </c>
      <c r="B3" s="17" t="s">
        <v>1294</v>
      </c>
      <c r="C3" s="23" t="s">
        <v>4</v>
      </c>
      <c r="D3" s="23" t="s">
        <v>5</v>
      </c>
      <c r="E3" s="23" t="s">
        <v>6</v>
      </c>
      <c r="F3" s="23" t="s">
        <v>7</v>
      </c>
      <c r="G3" s="23" t="s">
        <v>8</v>
      </c>
      <c r="H3" s="23" t="s">
        <v>9</v>
      </c>
      <c r="I3" s="23" t="s">
        <v>10</v>
      </c>
      <c r="J3" s="23" t="s">
        <v>11</v>
      </c>
      <c r="K3" s="23" t="s">
        <v>12</v>
      </c>
      <c r="L3" s="23" t="s">
        <v>13</v>
      </c>
      <c r="M3" s="23" t="s">
        <v>1161</v>
      </c>
      <c r="N3" s="23" t="s">
        <v>1162</v>
      </c>
      <c r="O3" s="23" t="s">
        <v>1163</v>
      </c>
      <c r="P3" s="23" t="s">
        <v>1164</v>
      </c>
      <c r="Q3" s="23" t="s">
        <v>1165</v>
      </c>
      <c r="R3" s="23" t="s">
        <v>1166</v>
      </c>
      <c r="S3" s="23" t="s">
        <v>1167</v>
      </c>
      <c r="T3" s="23" t="s">
        <v>1168</v>
      </c>
      <c r="U3" s="23" t="s">
        <v>1169</v>
      </c>
      <c r="V3" s="23" t="s">
        <v>1170</v>
      </c>
      <c r="W3" s="23" t="s">
        <v>1171</v>
      </c>
      <c r="X3" s="23" t="s">
        <v>1172</v>
      </c>
      <c r="Y3" s="23" t="s">
        <v>1173</v>
      </c>
      <c r="Z3" s="23" t="s">
        <v>1174</v>
      </c>
      <c r="AA3" s="23" t="s">
        <v>1175</v>
      </c>
    </row>
    <row r="5" spans="1:27" x14ac:dyDescent="0.25">
      <c r="A5" s="21" t="s">
        <v>1114</v>
      </c>
      <c r="B5" s="21"/>
    </row>
    <row r="6" spans="1:27" x14ac:dyDescent="0.25">
      <c r="A6" t="s">
        <v>1</v>
      </c>
      <c r="C6" t="s">
        <v>1115</v>
      </c>
      <c r="D6" t="s">
        <v>1116</v>
      </c>
    </row>
    <row r="7" spans="1:27" x14ac:dyDescent="0.25">
      <c r="A7" t="s">
        <v>285</v>
      </c>
      <c r="B7" s="35" t="str" cm="1">
        <f t="array" aca="1" ref="B7" ca="1">_xlfn.LET(
  _xlpm.DiesesTabellenBlatt,
    MID(CELL("Dateiname"),SEARCH("]",CELL("Dateiname"))+1,255),
  _xlpm.ZeUrsprWert,$C$6, _xlpm.ZeÜbWert,$C$7,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ZUTUN!$C$6:$CY$6;
 ÜbsFindBereich; ZUTUN!$C$7:$CY$7; FallsNichtsGefunden; "";
 WENN(ISTLEER(ZeWert); "";
   XVERWEIS(ZeWert; ÜbersetzungsSuchBereich; ÜbsFindBereich; FallsNichtsGefunden)
 )
)</v>
      </c>
      <c r="C7" t="s">
        <v>1117</v>
      </c>
      <c r="D7" t="s">
        <v>1118</v>
      </c>
    </row>
    <row r="8" spans="1:27" x14ac:dyDescent="0.25">
      <c r="B8" s="35"/>
    </row>
    <row r="9" spans="1:27" x14ac:dyDescent="0.25">
      <c r="A9" s="21" t="s">
        <v>1213</v>
      </c>
      <c r="B9" s="35"/>
    </row>
    <row r="10" spans="1:27" x14ac:dyDescent="0.25">
      <c r="A10" t="s">
        <v>1</v>
      </c>
      <c r="B10" s="35"/>
      <c r="C10" t="s">
        <v>1214</v>
      </c>
      <c r="D10" t="s">
        <v>1215</v>
      </c>
    </row>
    <row r="11" spans="1:27" x14ac:dyDescent="0.25">
      <c r="A11" t="s">
        <v>120</v>
      </c>
      <c r="B11" s="35" t="str" cm="1">
        <f t="array" aca="1" ref="B11" ca="1">_xlfn.LET(
  _xlpm.DiesesTabellenBlatt,
    MID(CELL("Dateiname"),SEARCH("]",CELL("Dateiname"))+1,255),
  _xlpm.ZeUrsprWert,$C$10, _xlpm.ZeÜbWert,$C$11,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ZUTUN!$C$10:$CY$10;
 ÜbsFindBereich; ZUTUN!$C$11:$CY$11; FallsNichtsGefunden; "";
 WENN(ISTLEER(ZeWert); "";
   XVERWEIS(ZeWert; ÜbersetzungsSuchBereich; ÜbsFindBereich; FallsNichtsGefunden)
 )
)</v>
      </c>
      <c r="C11" t="s">
        <v>1220</v>
      </c>
      <c r="D11" t="s">
        <v>1221</v>
      </c>
    </row>
    <row r="12" spans="1:27" x14ac:dyDescent="0.25">
      <c r="A12" t="s">
        <v>315</v>
      </c>
      <c r="B12" s="35"/>
      <c r="C12" t="s">
        <v>1216</v>
      </c>
      <c r="D12" t="s">
        <v>1217</v>
      </c>
    </row>
    <row r="13" spans="1:27" x14ac:dyDescent="0.25">
      <c r="A13" t="s">
        <v>285</v>
      </c>
      <c r="B13" s="35"/>
      <c r="C13" t="s">
        <v>1218</v>
      </c>
      <c r="D13" t="s">
        <v>1219</v>
      </c>
    </row>
    <row r="15" spans="1:27" x14ac:dyDescent="0.25">
      <c r="A15" s="21" t="s">
        <v>705</v>
      </c>
      <c r="B15" s="21"/>
    </row>
    <row r="16" spans="1:27" x14ac:dyDescent="0.25">
      <c r="A16" t="s">
        <v>1</v>
      </c>
      <c r="C16" t="s">
        <v>1029</v>
      </c>
      <c r="D16" t="s">
        <v>1030</v>
      </c>
      <c r="E16" t="s">
        <v>1031</v>
      </c>
      <c r="F16" t="s">
        <v>1032</v>
      </c>
      <c r="G16" t="s">
        <v>1033</v>
      </c>
      <c r="H16" t="s">
        <v>1034</v>
      </c>
      <c r="I16" t="s">
        <v>1035</v>
      </c>
      <c r="J16" t="s">
        <v>1036</v>
      </c>
    </row>
    <row r="17" spans="1:11" x14ac:dyDescent="0.25">
      <c r="A17" t="s">
        <v>285</v>
      </c>
      <c r="B17" s="35" t="str" cm="1">
        <f t="array" aca="1" ref="B17" ca="1">_xlfn.LET(
  _xlpm.DiesesTabellenBlatt,
    MID(CELL("Dateiname"),SEARCH("]",CELL("Dateiname"))+1,255),
  _xlpm.ZeUrsprWert,$C$16, _xlpm.ZeÜbWert,$C$17,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ZUTUN!$C$16:$CY$16;
 ÜbsFindBereich; ZUTUN!$C$17:$CY$17; FallsNichtsGefunden; "";
 WENN(ISTLEER(ZeWert); "";
   XVERWEIS(ZeWert; ÜbersetzungsSuchBereich; ÜbsFindBereich; FallsNichtsGefunden)
 )
)</v>
      </c>
      <c r="C17" t="s">
        <v>1037</v>
      </c>
      <c r="D17" t="s">
        <v>1038</v>
      </c>
      <c r="E17" t="s">
        <v>1039</v>
      </c>
      <c r="F17" t="s">
        <v>1040</v>
      </c>
      <c r="G17" t="s">
        <v>1041</v>
      </c>
      <c r="H17" t="s">
        <v>1040</v>
      </c>
      <c r="I17" t="s">
        <v>1042</v>
      </c>
      <c r="J17" t="s">
        <v>1043</v>
      </c>
    </row>
    <row r="18" spans="1:11" x14ac:dyDescent="0.25">
      <c r="B18" s="35"/>
    </row>
    <row r="19" spans="1:11" x14ac:dyDescent="0.25">
      <c r="A19" s="21" t="s">
        <v>510</v>
      </c>
    </row>
    <row r="20" spans="1:11" x14ac:dyDescent="0.25">
      <c r="A20" t="s">
        <v>1</v>
      </c>
      <c r="C20" t="s">
        <v>1264</v>
      </c>
      <c r="D20" t="s">
        <v>1265</v>
      </c>
      <c r="E20" t="s">
        <v>1266</v>
      </c>
      <c r="F20" t="s">
        <v>1267</v>
      </c>
      <c r="G20" t="s">
        <v>1268</v>
      </c>
      <c r="H20" t="s">
        <v>1269</v>
      </c>
      <c r="I20" t="s">
        <v>1270</v>
      </c>
    </row>
    <row r="21" spans="1:11" x14ac:dyDescent="0.25">
      <c r="A21" t="s">
        <v>1263</v>
      </c>
      <c r="C21" t="s">
        <v>1264</v>
      </c>
      <c r="D21" t="s">
        <v>1271</v>
      </c>
      <c r="E21" t="s">
        <v>1272</v>
      </c>
      <c r="F21" t="s">
        <v>1273</v>
      </c>
      <c r="G21" t="s">
        <v>1268</v>
      </c>
      <c r="H21" t="s">
        <v>1269</v>
      </c>
      <c r="I21" t="s">
        <v>1270</v>
      </c>
    </row>
    <row r="22" spans="1:11" x14ac:dyDescent="0.25">
      <c r="A22" t="s">
        <v>315</v>
      </c>
      <c r="C22" t="s">
        <v>1277</v>
      </c>
      <c r="D22" t="s">
        <v>1271</v>
      </c>
      <c r="E22" t="s">
        <v>1272</v>
      </c>
      <c r="F22" t="s">
        <v>1273</v>
      </c>
      <c r="G22" t="s">
        <v>1268</v>
      </c>
      <c r="H22" t="s">
        <v>1274</v>
      </c>
      <c r="I22" t="s">
        <v>1270</v>
      </c>
    </row>
    <row r="24" spans="1:11" x14ac:dyDescent="0.25">
      <c r="A24" s="21" t="s">
        <v>1092</v>
      </c>
      <c r="B24" s="21"/>
    </row>
    <row r="25" spans="1:11" x14ac:dyDescent="0.25">
      <c r="A25" t="s">
        <v>1</v>
      </c>
      <c r="C25" t="s">
        <v>216</v>
      </c>
      <c r="D25" t="s">
        <v>1084</v>
      </c>
      <c r="E25" t="s">
        <v>217</v>
      </c>
      <c r="F25" t="s">
        <v>1085</v>
      </c>
      <c r="G25" t="s">
        <v>1086</v>
      </c>
      <c r="H25" t="s">
        <v>1087</v>
      </c>
      <c r="I25" t="s">
        <v>1088</v>
      </c>
      <c r="J25" t="s">
        <v>1089</v>
      </c>
      <c r="K25" t="s">
        <v>1090</v>
      </c>
    </row>
    <row r="26" spans="1:11" x14ac:dyDescent="0.25">
      <c r="A26" t="s">
        <v>1093</v>
      </c>
      <c r="B26" s="35" t="str" cm="1">
        <f t="array" aca="1" ref="B26" ca="1">_xlfn.LET(
  _xlpm.DiesesTabellenBlatt,
    MID(CELL("Dateiname"),SEARCH("]",CELL("Dateiname"))+1,255),
  _xlpm.ZeUrsprWert,$C$25, _xlpm.ZeÜbWert,$C$26,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ZUTUN!$C$25:$CY$25;
 ÜbsFindBereich; ZUTUN!$C$26:$CY$26; FallsNichtsGefunden; "";
 WENN(ISTLEER(ZeWert); "";
   XVERWEIS(ZeWert; ÜbersetzungsSuchBereich; ÜbsFindBereich; FallsNichtsGefunden)
 )
)</v>
      </c>
      <c r="C26" t="s">
        <v>1094</v>
      </c>
      <c r="D26" t="s">
        <v>1008</v>
      </c>
      <c r="E26" t="s">
        <v>1095</v>
      </c>
      <c r="F26" t="s">
        <v>1096</v>
      </c>
      <c r="G26" t="s">
        <v>387</v>
      </c>
      <c r="H26" t="s">
        <v>1097</v>
      </c>
      <c r="I26" t="s">
        <v>1098</v>
      </c>
      <c r="J26" t="s">
        <v>1099</v>
      </c>
      <c r="K26" t="s">
        <v>1100</v>
      </c>
    </row>
    <row r="27" spans="1:11" x14ac:dyDescent="0.25">
      <c r="A27" t="s">
        <v>285</v>
      </c>
      <c r="B27" s="35" t="str" cm="1">
        <f t="array" aca="1" ref="B27" ca="1">_xlfn.LET(
  _xlpm.DiesesTabellenBlatt,
    MID(CELL("Dateiname"),SEARCH("]",CELL("Dateiname"))+1,255),
  _xlpm.ZeUrsprWert,$C$25, _xlpm.ZeÜbWert,$C$27,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ZUTUN!$C$25:$CY$25;
 ÜbsFindBereich; ZUTUN!$C$27:$CY$27; FallsNichtsGefunden; "";
 WENN(ISTLEER(ZeWert); "";
   XVERWEIS(ZeWert; ÜbersetzungsSuchBereich; ÜbsFindBereich; FallsNichtsGefunden)
 )
)</v>
      </c>
      <c r="C27" t="s">
        <v>1101</v>
      </c>
      <c r="D27" t="s">
        <v>1102</v>
      </c>
      <c r="E27" t="s">
        <v>1103</v>
      </c>
      <c r="F27" t="s">
        <v>1104</v>
      </c>
      <c r="G27" t="s">
        <v>1105</v>
      </c>
      <c r="H27" t="s">
        <v>1106</v>
      </c>
      <c r="I27" t="s">
        <v>1107</v>
      </c>
      <c r="J27" t="s">
        <v>1108</v>
      </c>
      <c r="K27" t="s">
        <v>1109</v>
      </c>
    </row>
    <row r="28" spans="1:11" x14ac:dyDescent="0.25">
      <c r="A28" t="s">
        <v>1110</v>
      </c>
      <c r="B28" s="35" t="str" cm="1">
        <f t="array" aca="1" ref="B28" ca="1">_xlfn.LET(
  _xlpm.DiesesTabellenBlatt,
    MID(CELL("Dateiname"),SEARCH("]",CELL("Dateiname"))+1,255),
  _xlpm.ZeUrsprWert,$C$26, _xlpm.ZeÜbWert,$C$28,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ZUTUN!$C$26:$CY$26;
 ÜbsFindBereich; ZUTUN!$C$28:$CY$28; FallsNichtsGefunden; "";
 WENN(ISTLEER(ZeWert); "";
   XVERWEIS(ZeWert; ÜbersetzungsSuchBereich; ÜbsFindBereich; FallsNichtsGefunden)
 )
)</v>
      </c>
      <c r="C28" t="s">
        <v>1094</v>
      </c>
      <c r="D28" t="s">
        <v>1111</v>
      </c>
      <c r="E28" t="s">
        <v>400</v>
      </c>
      <c r="F28" t="s">
        <v>1112</v>
      </c>
      <c r="G28" t="s">
        <v>387</v>
      </c>
      <c r="H28" t="s">
        <v>1097</v>
      </c>
      <c r="I28" t="s">
        <v>1098</v>
      </c>
      <c r="J28" t="s">
        <v>1099</v>
      </c>
      <c r="K28" t="s">
        <v>1113</v>
      </c>
    </row>
    <row r="30" spans="1:11" x14ac:dyDescent="0.25">
      <c r="A30" s="21" t="s">
        <v>139</v>
      </c>
      <c r="B30" s="21"/>
    </row>
    <row r="31" spans="1:11" x14ac:dyDescent="0.25">
      <c r="A31" t="s">
        <v>1</v>
      </c>
      <c r="C31" t="s">
        <v>1044</v>
      </c>
      <c r="D31" t="s">
        <v>1045</v>
      </c>
      <c r="E31" t="s">
        <v>1046</v>
      </c>
      <c r="F31" t="s">
        <v>1047</v>
      </c>
      <c r="G31" t="s">
        <v>1048</v>
      </c>
    </row>
    <row r="32" spans="1:11" x14ac:dyDescent="0.25">
      <c r="A32" t="s">
        <v>285</v>
      </c>
      <c r="B32" s="35" t="str" cm="1">
        <f t="array" aca="1" ref="B32" ca="1">_xlfn.LET(
  _xlpm.DiesesTabellenBlatt,
    MID(CELL("Dateiname"),SEARCH("]",CELL("Dateiname"))+1,255),
  _xlpm.ZeUrsprWert,$C$31, _xlpm.ZeÜbWert,$C$32,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ZUTUN!$C$31:$CY$31;
 ÜbsFindBereich; ZUTUN!$C$32:$CY$32; FallsNichtsGefunden; "";
 WENN(ISTLEER(ZeWert); "";
   XVERWEIS(ZeWert; ÜbersetzungsSuchBereich; ÜbsFindBereich; FallsNichtsGefunden)
 )
)</v>
      </c>
      <c r="C32" t="s">
        <v>1049</v>
      </c>
      <c r="D32" t="s">
        <v>1050</v>
      </c>
      <c r="E32" t="s">
        <v>1051</v>
      </c>
      <c r="F32" t="s">
        <v>1052</v>
      </c>
      <c r="G32" t="s">
        <v>1053</v>
      </c>
    </row>
    <row r="34" spans="1:12" x14ac:dyDescent="0.25">
      <c r="A34" s="21" t="s">
        <v>1091</v>
      </c>
      <c r="B34" s="21"/>
    </row>
    <row r="35" spans="1:12" x14ac:dyDescent="0.25">
      <c r="A35" t="s">
        <v>1</v>
      </c>
      <c r="C35" t="s">
        <v>1056</v>
      </c>
      <c r="D35" t="s">
        <v>1057</v>
      </c>
      <c r="E35" t="s">
        <v>1058</v>
      </c>
    </row>
    <row r="36" spans="1:12" x14ac:dyDescent="0.25">
      <c r="A36" t="s">
        <v>285</v>
      </c>
      <c r="B36" s="35" t="str" cm="1">
        <f t="array" aca="1" ref="B36" ca="1">_xlfn.LET(
  _xlpm.DiesesTabellenBlatt,
    MID(CELL("Dateiname"),SEARCH("]",CELL("Dateiname"))+1,255),
  _xlpm.ZeUrsprWert,$C$35, _xlpm.ZeÜbWert,$C$36,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ZUTUN!$C$35:$CY$35;
 ÜbsFindBereich; ZUTUN!$C$36:$CY$36; FallsNichtsGefunden; "";
 WENN(ISTLEER(ZeWert); "";
   XVERWEIS(ZeWert; ÜbersetzungsSuchBereich; ÜbsFindBereich; FallsNichtsGefunden)
 )
)</v>
      </c>
      <c r="C36" t="s">
        <v>1059</v>
      </c>
      <c r="D36" t="s">
        <v>1060</v>
      </c>
      <c r="E36" t="s">
        <v>1061</v>
      </c>
    </row>
    <row r="38" spans="1:12" x14ac:dyDescent="0.25">
      <c r="A38" s="21" t="s">
        <v>143</v>
      </c>
      <c r="B38" s="21"/>
    </row>
    <row r="39" spans="1:12" x14ac:dyDescent="0.25">
      <c r="A39" s="3" t="s">
        <v>1</v>
      </c>
      <c r="C39" t="s">
        <v>17</v>
      </c>
      <c r="D39" t="s">
        <v>15</v>
      </c>
      <c r="E39" t="s">
        <v>16</v>
      </c>
      <c r="F39" t="s">
        <v>18</v>
      </c>
      <c r="G39" t="s">
        <v>19</v>
      </c>
      <c r="H39" t="s">
        <v>20</v>
      </c>
      <c r="I39" t="s">
        <v>21</v>
      </c>
      <c r="J39" t="s">
        <v>1143</v>
      </c>
      <c r="K39" t="s">
        <v>1144</v>
      </c>
      <c r="L39" s="3" t="s">
        <v>1026</v>
      </c>
    </row>
    <row r="40" spans="1:12" x14ac:dyDescent="0.25">
      <c r="A40" s="3" t="s">
        <v>285</v>
      </c>
      <c r="B40" s="35" t="str" cm="1">
        <f t="array" aca="1" ref="B40" ca="1">_xlfn.LET(
  _xlpm.DiesesTabellenBlatt,
    MID(CELL("Dateiname"),SEARCH("]",CELL("Dateiname"))+1,255),
  _xlpm.ZeUrsprWert,$C$39, _xlpm.ZeÜbWert,$C$40,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ZUTUN!$C$39:$CY$39;
 ÜbsFindBereich; ZUTUN!$C$40:$CY$40; FallsNichtsGefunden; "";
 WENN(ISTLEER(ZeWert); "";
   XVERWEIS(ZeWert; ÜbersetzungsSuchBereich; ÜbsFindBereich; FallsNichtsGefunden)
 )
)</v>
      </c>
      <c r="C40" s="3" t="s">
        <v>1024</v>
      </c>
      <c r="D40" s="3" t="s">
        <v>1022</v>
      </c>
      <c r="E40" s="3" t="s">
        <v>1023</v>
      </c>
      <c r="F40" s="3" t="s">
        <v>1025</v>
      </c>
      <c r="G40" s="3" t="s">
        <v>1138</v>
      </c>
      <c r="H40" s="3" t="s">
        <v>1139</v>
      </c>
      <c r="I40" s="3" t="s">
        <v>1140</v>
      </c>
      <c r="J40" s="3" t="s">
        <v>1141</v>
      </c>
      <c r="K40" t="s">
        <v>1142</v>
      </c>
      <c r="L40" s="3" t="s">
        <v>1028</v>
      </c>
    </row>
    <row r="41" spans="1:12" x14ac:dyDescent="0.25">
      <c r="A41" s="3"/>
      <c r="C41" s="3"/>
      <c r="D41" s="3"/>
      <c r="E41" s="3"/>
      <c r="F41" s="3"/>
      <c r="G41" s="3"/>
      <c r="H41" s="3"/>
      <c r="I41" s="3"/>
      <c r="J41" s="3"/>
    </row>
    <row r="42" spans="1:12" x14ac:dyDescent="0.25">
      <c r="A42" s="21" t="s">
        <v>1135</v>
      </c>
      <c r="B42" s="21"/>
      <c r="C42" s="3"/>
      <c r="D42" s="3"/>
      <c r="E42" s="3"/>
      <c r="F42" s="3"/>
      <c r="G42" s="3"/>
      <c r="H42" s="3"/>
      <c r="I42" s="3"/>
      <c r="J42" s="3"/>
    </row>
    <row r="43" spans="1:12" x14ac:dyDescent="0.25">
      <c r="A43" s="3" t="s">
        <v>1</v>
      </c>
      <c r="C43" s="3" t="s">
        <v>1132</v>
      </c>
      <c r="D43" s="3" t="s">
        <v>1133</v>
      </c>
      <c r="E43" s="3" t="s">
        <v>1134</v>
      </c>
      <c r="F43" s="3"/>
      <c r="G43" s="3"/>
      <c r="H43" s="3"/>
      <c r="I43" s="3"/>
      <c r="J43" s="3"/>
    </row>
    <row r="44" spans="1:12" x14ac:dyDescent="0.25">
      <c r="A44" s="3" t="s">
        <v>285</v>
      </c>
      <c r="B44" s="35" t="str" cm="1">
        <f t="array" aca="1" ref="B44" ca="1">_xlfn.LET(
  _xlpm.DiesesTabellenBlatt,
    MID(CELL("Dateiname"),SEARCH("]",CELL("Dateiname"))+1,255),
  _xlpm.ZeUrsprWert,$C$43, _xlpm.ZeÜbWert,$C$44,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ZUTUN!$C$43:$CY$43;
 ÜbsFindBereich; ZUTUN!$C$44:$CY$44; FallsNichtsGefunden; "";
 WENN(ISTLEER(ZeWert); "";
   XVERWEIS(ZeWert; ÜbersetzungsSuchBereich; ÜbsFindBereich; FallsNichtsGefunden)
 )
)</v>
      </c>
      <c r="C44" s="3" t="s">
        <v>1136</v>
      </c>
      <c r="D44" s="3" t="s">
        <v>1133</v>
      </c>
      <c r="E44" s="3" t="s">
        <v>1137</v>
      </c>
      <c r="F44" s="3"/>
      <c r="G44" s="3"/>
      <c r="H44" s="3"/>
      <c r="I44" s="3"/>
      <c r="J44" s="3"/>
    </row>
    <row r="45" spans="1:12" x14ac:dyDescent="0.25">
      <c r="A45" s="3"/>
      <c r="C45" s="3"/>
      <c r="D45" s="3"/>
      <c r="E45" s="3"/>
      <c r="F45" s="3"/>
      <c r="G45" s="3"/>
      <c r="H45" s="3"/>
      <c r="I45" s="3"/>
      <c r="J45" s="3"/>
    </row>
    <row r="46" spans="1:12" x14ac:dyDescent="0.25">
      <c r="A46" s="21" t="s">
        <v>1232</v>
      </c>
      <c r="C46" s="3"/>
      <c r="D46" s="3"/>
      <c r="E46" s="3"/>
      <c r="F46" s="3"/>
      <c r="G46" s="3"/>
      <c r="H46" s="3"/>
      <c r="I46" s="3"/>
      <c r="J46" s="3"/>
    </row>
    <row r="47" spans="1:12" x14ac:dyDescent="0.25">
      <c r="A47" s="3" t="s">
        <v>1233</v>
      </c>
      <c r="B47" s="35" t="str" cm="1">
        <f t="array" aca="1" ref="B47" ca="1">_xlfn.LET(
  _xlpm.DiesesTabellenBlatt,
    MID(CELL("Dateiname"),SEARCH("]",CELL("Dateiname"))+1,255),
  _xlpm.ZeUrsprWert,$C$47, _xlpm.ZeÜbWert,$C$49,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ZUTUN!$C$47:$CY$47;
 ÜbsFindBereich; ZUTUN!$C$49:$CY$49; FallsNichtsGefunden; "";
 WENN(ISTLEER(ZeWert); "";
   XVERWEIS(ZeWert; ÜbersetzungsSuchBereich; ÜbsFindBereich; FallsNichtsGefunden)
 )
)</v>
      </c>
      <c r="C47" s="3">
        <v>0</v>
      </c>
      <c r="D47" s="3">
        <v>1</v>
      </c>
      <c r="E47" s="3">
        <v>2</v>
      </c>
      <c r="F47" s="3">
        <v>3</v>
      </c>
      <c r="G47" s="3" t="s">
        <v>1234</v>
      </c>
      <c r="H47" s="3" t="s">
        <v>1235</v>
      </c>
      <c r="I47" s="3" t="s">
        <v>1236</v>
      </c>
      <c r="J47" s="3" t="s">
        <v>1237</v>
      </c>
      <c r="K47" s="40" t="s">
        <v>1238</v>
      </c>
      <c r="L47" s="3" t="s">
        <v>1239</v>
      </c>
    </row>
    <row r="48" spans="1:12" x14ac:dyDescent="0.25">
      <c r="A48" s="3" t="s">
        <v>1240</v>
      </c>
      <c r="C48" s="3" t="s">
        <v>1241</v>
      </c>
      <c r="D48" s="3" t="s">
        <v>1242</v>
      </c>
      <c r="E48" s="3" t="s">
        <v>1243</v>
      </c>
      <c r="F48" s="3" t="s">
        <v>1244</v>
      </c>
      <c r="G48" s="3" t="s">
        <v>1245</v>
      </c>
      <c r="H48" s="3" t="s">
        <v>1246</v>
      </c>
      <c r="I48" s="3" t="s">
        <v>1247</v>
      </c>
      <c r="J48" s="3" t="s">
        <v>1248</v>
      </c>
      <c r="K48" s="3" t="s">
        <v>1249</v>
      </c>
      <c r="L48" s="3" t="s">
        <v>1250</v>
      </c>
    </row>
    <row r="49" spans="1:13" x14ac:dyDescent="0.25">
      <c r="A49" s="3" t="s">
        <v>1260</v>
      </c>
      <c r="C49" s="3" t="str">
        <f>C$47&amp;" – "&amp;C$48</f>
        <v>0 – ausgestorben oder verschollen</v>
      </c>
      <c r="D49" s="3" t="str">
        <f t="shared" ref="D49:L49" si="0">D$47&amp;" – "&amp;D$48</f>
        <v>1 – vom Aussterben bedroht</v>
      </c>
      <c r="E49" s="3" t="str">
        <f t="shared" si="0"/>
        <v>2 – stark gefährdet</v>
      </c>
      <c r="F49" s="3" t="str">
        <f t="shared" si="0"/>
        <v>3 – gefährdet</v>
      </c>
      <c r="G49" s="3" t="str">
        <f t="shared" si="0"/>
        <v>G – Gefährdung unbekannten Ausmaßes</v>
      </c>
      <c r="H49" s="3" t="str">
        <f t="shared" si="0"/>
        <v>R – extrem selten</v>
      </c>
      <c r="I49" s="3" t="str">
        <f t="shared" si="0"/>
        <v>V – Vorwarnliste</v>
      </c>
      <c r="J49" s="3" t="str">
        <f t="shared" si="0"/>
        <v>D – Daten unzureichend</v>
      </c>
      <c r="K49" s="3" t="str">
        <f t="shared" si="0"/>
        <v>* – ungefährdet</v>
      </c>
      <c r="L49" s="3" t="str">
        <f t="shared" si="0"/>
        <v>♦ – nicht bewertet</v>
      </c>
    </row>
    <row r="50" spans="1:13" x14ac:dyDescent="0.25">
      <c r="A50" s="3" t="s">
        <v>285</v>
      </c>
      <c r="C50" s="3" t="s">
        <v>1251</v>
      </c>
      <c r="D50" s="3" t="s">
        <v>1252</v>
      </c>
      <c r="E50" s="3" t="s">
        <v>1253</v>
      </c>
      <c r="F50" s="3" t="s">
        <v>1254</v>
      </c>
      <c r="G50" s="3" t="s">
        <v>1255</v>
      </c>
      <c r="H50" s="3" t="s">
        <v>1256</v>
      </c>
      <c r="I50" s="3" t="s">
        <v>1262</v>
      </c>
      <c r="J50" s="3" t="s">
        <v>1257</v>
      </c>
      <c r="K50" s="3" t="s">
        <v>1258</v>
      </c>
      <c r="L50" s="3" t="s">
        <v>1259</v>
      </c>
    </row>
    <row r="51" spans="1:13" x14ac:dyDescent="0.25">
      <c r="A51" s="3"/>
      <c r="C51" s="3"/>
      <c r="D51" s="3"/>
      <c r="E51" s="3"/>
      <c r="F51" s="3"/>
      <c r="G51" s="3"/>
      <c r="H51" s="3"/>
      <c r="I51" s="3"/>
      <c r="J51" s="3"/>
    </row>
    <row r="52" spans="1:13" x14ac:dyDescent="0.25">
      <c r="A52" s="21" t="s">
        <v>1119</v>
      </c>
      <c r="B52" s="21"/>
    </row>
    <row r="53" spans="1:13" x14ac:dyDescent="0.25">
      <c r="A53" t="s">
        <v>1</v>
      </c>
      <c r="C53" t="s">
        <v>1120</v>
      </c>
      <c r="D53" t="s">
        <v>1121</v>
      </c>
      <c r="E53" t="s">
        <v>1122</v>
      </c>
      <c r="F53" t="s">
        <v>1123</v>
      </c>
      <c r="G53" t="s">
        <v>1124</v>
      </c>
      <c r="H53" t="s">
        <v>1125</v>
      </c>
    </row>
    <row r="54" spans="1:13" x14ac:dyDescent="0.25">
      <c r="A54" t="s">
        <v>285</v>
      </c>
      <c r="B54" s="35" t="str" cm="1">
        <f t="array" aca="1" ref="B54" ca="1">_xlfn.LET(
  _xlpm.DiesesTabellenBlatt,
    MID(CELL("Dateiname"),SEARCH("]",CELL("Dateiname"))+1,255),
  _xlpm.ZeUrsprWert,$C$53, _xlpm.ZeÜbWert,$C$54,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ZUTUN!$C$53:$CY$53;
 ÜbsFindBereich; ZUTUN!$C$54:$CY$54; FallsNichtsGefunden; "";
 WENN(ISTLEER(ZeWert); "";
   XVERWEIS(ZeWert; ÜbersetzungsSuchBereich; ÜbsFindBereich; FallsNichtsGefunden)
 )
)</v>
      </c>
      <c r="C54" t="s">
        <v>1126</v>
      </c>
      <c r="D54" t="s">
        <v>1127</v>
      </c>
      <c r="E54" t="s">
        <v>1128</v>
      </c>
      <c r="F54" t="s">
        <v>1129</v>
      </c>
      <c r="G54" t="s">
        <v>1130</v>
      </c>
      <c r="H54" t="s">
        <v>1131</v>
      </c>
    </row>
    <row r="56" spans="1:13" x14ac:dyDescent="0.25">
      <c r="A56" s="21" t="s">
        <v>766</v>
      </c>
      <c r="B56" s="21"/>
      <c r="J56" s="3"/>
    </row>
    <row r="57" spans="1:13" x14ac:dyDescent="0.25">
      <c r="A57" s="3" t="s">
        <v>1</v>
      </c>
      <c r="C57" s="3" t="s">
        <v>1009</v>
      </c>
      <c r="D57" s="3" t="s">
        <v>1010</v>
      </c>
      <c r="E57" s="3" t="s">
        <v>1011</v>
      </c>
      <c r="F57" s="3" t="s">
        <v>1012</v>
      </c>
      <c r="G57" s="3" t="s">
        <v>1013</v>
      </c>
      <c r="H57" s="3" t="s">
        <v>1014</v>
      </c>
      <c r="I57" s="3" t="s">
        <v>1015</v>
      </c>
    </row>
    <row r="58" spans="1:13" x14ac:dyDescent="0.25">
      <c r="A58" s="3" t="s">
        <v>285</v>
      </c>
      <c r="B58" s="35" t="str" cm="1">
        <f t="array" aca="1" ref="B58" ca="1">_xlfn.LET(
  _xlpm.DiesesTabellenBlatt,
    MID(CELL("Dateiname"),SEARCH("]",CELL("Dateiname"))+1,255),
  _xlpm.ZeUrsprWert,$C$57, _xlpm.ZeÜbWert,$C$58,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ZUTUN!$C$57:$CY$57;
 ÜbsFindBereich; ZUTUN!$C$58:$CY$58; FallsNichtsGefunden; "";
 WENN(ISTLEER(ZeWert); "";
   XVERWEIS(ZeWert; ÜbersetzungsSuchBereich; ÜbsFindBereich; FallsNichtsGefunden)
 )
)</v>
      </c>
      <c r="C58" t="s">
        <v>1016</v>
      </c>
      <c r="D58" t="s">
        <v>1017</v>
      </c>
      <c r="E58" t="s">
        <v>1018</v>
      </c>
      <c r="F58" t="s">
        <v>1019</v>
      </c>
      <c r="G58" t="s">
        <v>1027</v>
      </c>
      <c r="H58" t="s">
        <v>1020</v>
      </c>
      <c r="I58" t="s">
        <v>1021</v>
      </c>
    </row>
    <row r="59" spans="1:13" x14ac:dyDescent="0.25">
      <c r="A59" s="3"/>
    </row>
    <row r="60" spans="1:13" x14ac:dyDescent="0.25">
      <c r="A60" s="21" t="s">
        <v>804</v>
      </c>
      <c r="B60" s="21"/>
    </row>
    <row r="61" spans="1:13" x14ac:dyDescent="0.25">
      <c r="A61" t="s">
        <v>1</v>
      </c>
      <c r="C61" t="s">
        <v>1073</v>
      </c>
      <c r="D61" t="s">
        <v>1074</v>
      </c>
      <c r="E61" t="s">
        <v>1075</v>
      </c>
      <c r="F61" t="s">
        <v>1076</v>
      </c>
      <c r="G61" t="s">
        <v>1077</v>
      </c>
      <c r="H61" t="s">
        <v>1078</v>
      </c>
      <c r="I61" t="s">
        <v>1079</v>
      </c>
      <c r="J61" t="s">
        <v>1080</v>
      </c>
      <c r="K61" t="s">
        <v>1081</v>
      </c>
      <c r="L61" t="s">
        <v>1082</v>
      </c>
      <c r="M61" t="s">
        <v>1083</v>
      </c>
    </row>
    <row r="62" spans="1:13" x14ac:dyDescent="0.25">
      <c r="A62" t="s">
        <v>285</v>
      </c>
      <c r="B62" s="35" t="str" cm="1">
        <f t="array" aca="1" ref="B62" ca="1">_xlfn.LET(
  _xlpm.DiesesTabellenBlatt,
    MID(CELL("Dateiname"),SEARCH("]",CELL("Dateiname"))+1,255),
  _xlpm.ZeUrsprWert,$C$61, _xlpm.ZeÜbWert,$C$62,
  _xlpm.AnzÜbWerte, 100,
  _xlpm.BereichÜbVorlage, ADDRESS(ROW(_xlpm.ZeUrsprWert),COLUMN(_xlpm.ZeUrsprWert))
    &amp;":"&amp;ADDRESS(ROW(_xlpm.ZeUrsprWert),COLUMN(_xlpm.ZeUrsprWert)+_xlpm.AnzÜbWerte),
  _xlpm.BereichÜbAusgabe, ADDRESS(ROW(_xlpm.ZeÜbWert),COLUMN(_xlpm.ZeÜbWert))
    &amp;":"&amp;ADDRESS(ROW(_xlpm.ZeÜbWert),COLUMN(_xlpm.ZeÜbWert)+_xlpm.AnzÜbWerte),
    _xlfn.CONCAT(
    "=LET(ZeWert; HIER-BEZUGSZELLE-NACHBARSPALTE;", CHAR(10),
    " ÜbersetzungsSuchBereich;",
      " ", _xlpm.DiesesTabellenBlatt,"!",_xlpm.BereichÜbVorlage,";",  CHAR(10),
    " ÜbsFindBereich;",
      " ", _xlpm.DiesesTabellenBlatt, "!",_xlpm.BereichÜbAusgabe,";",
    " FallsNichtsGefunden; ", """"";", CHAR(10),
    " WENN(ISTLEER(ZeWert); ", """"";", CHAR(10),
    "   XVERWEIS(ZeWert;",
      " ÜbersetzungsSuchBereich;",
      " ÜbsFindBereich;",
      " FallsNichtsGefunden)", CHAR(10),
      " )", CHAR(10),
    ")"
    )
)</f>
        <v>=LET(ZeWert; HIER-BEZUGSZELLE-NACHBARSPALTE;
 ÜbersetzungsSuchBereich; ZUTUN!$C$61:$CY$61;
 ÜbsFindBereich; ZUTUN!$C$62:$CY$62; FallsNichtsGefunden; "";
 WENN(ISTLEER(ZeWert); "";
   XVERWEIS(ZeWert; ÜbersetzungsSuchBereich; ÜbsFindBereich; FallsNichtsGefunden)
 )
)</v>
      </c>
      <c r="C62" t="s">
        <v>1062</v>
      </c>
      <c r="D62" t="s">
        <v>1063</v>
      </c>
      <c r="E62" t="s">
        <v>1064</v>
      </c>
      <c r="F62" t="s">
        <v>1065</v>
      </c>
      <c r="G62" t="s">
        <v>1066</v>
      </c>
      <c r="H62" t="s">
        <v>1067</v>
      </c>
      <c r="I62" t="s">
        <v>1068</v>
      </c>
      <c r="J62" t="s">
        <v>1069</v>
      </c>
      <c r="K62" t="s">
        <v>1070</v>
      </c>
      <c r="L62" t="s">
        <v>1071</v>
      </c>
      <c r="M62" t="s">
        <v>1072</v>
      </c>
    </row>
  </sheetData>
  <mergeCells count="1">
    <mergeCell ref="A1:E1"/>
  </mergeCells>
  <phoneticPr fontId="17" type="noConversion"/>
  <conditionalFormatting sqref="J56 C57:I57 A3:AA3 A58:A59 K47:L48 K50:L50 A39:A56 C49:L49 C50:J55 C40:J48">
    <cfRule type="expression" dxfId="19" priority="53">
      <formula>_xlfn.ISFORMULA(A3)</formula>
    </cfRule>
  </conditionalFormatting>
  <conditionalFormatting sqref="A57">
    <cfRule type="expression" dxfId="18" priority="52">
      <formula>_xlfn.ISFORMULA(A57)</formula>
    </cfRule>
  </conditionalFormatting>
  <conditionalFormatting sqref="L39:L40">
    <cfRule type="expression" dxfId="17" priority="51">
      <formula>_xlfn.ISFORMULA(L39)</formula>
    </cfRule>
  </conditionalFormatting>
  <conditionalFormatting sqref="B32">
    <cfRule type="expression" dxfId="16" priority="9">
      <formula>_xlfn.ISFORMULA(B32)</formula>
    </cfRule>
  </conditionalFormatting>
  <conditionalFormatting sqref="B7">
    <cfRule type="expression" dxfId="15" priority="12">
      <formula>_xlfn.ISFORMULA(B7)</formula>
    </cfRule>
  </conditionalFormatting>
  <conditionalFormatting sqref="B40">
    <cfRule type="expression" dxfId="14" priority="7">
      <formula>_xlfn.ISFORMULA(B40)</formula>
    </cfRule>
  </conditionalFormatting>
  <conditionalFormatting sqref="B62">
    <cfRule type="expression" dxfId="13" priority="2">
      <formula>_xlfn.ISFORMULA(B62)</formula>
    </cfRule>
  </conditionalFormatting>
  <conditionalFormatting sqref="B17">
    <cfRule type="expression" dxfId="12" priority="10">
      <formula>_xlfn.ISFORMULA(B17)</formula>
    </cfRule>
  </conditionalFormatting>
  <conditionalFormatting sqref="B36">
    <cfRule type="expression" dxfId="11" priority="8">
      <formula>_xlfn.ISFORMULA(B36)</formula>
    </cfRule>
  </conditionalFormatting>
  <conditionalFormatting sqref="B57">
    <cfRule type="expression" dxfId="10" priority="15">
      <formula>_xlfn.ISFORMULA(B57)</formula>
    </cfRule>
  </conditionalFormatting>
  <conditionalFormatting sqref="B54">
    <cfRule type="expression" dxfId="9" priority="4">
      <formula>_xlfn.ISFORMULA(B54)</formula>
    </cfRule>
  </conditionalFormatting>
  <conditionalFormatting sqref="B26:B28">
    <cfRule type="expression" dxfId="8" priority="13">
      <formula>_xlfn.ISFORMULA(B26)</formula>
    </cfRule>
  </conditionalFormatting>
  <conditionalFormatting sqref="B44">
    <cfRule type="expression" dxfId="7" priority="6">
      <formula>_xlfn.ISFORMULA(B44)</formula>
    </cfRule>
  </conditionalFormatting>
  <conditionalFormatting sqref="B47">
    <cfRule type="expression" dxfId="6" priority="5">
      <formula>_xlfn.ISFORMULA(B47)</formula>
    </cfRule>
  </conditionalFormatting>
  <conditionalFormatting sqref="B58">
    <cfRule type="expression" dxfId="5" priority="3">
      <formula>_xlfn.ISFORMULA(B58)</formula>
    </cfRule>
  </conditionalFormatting>
  <conditionalFormatting sqref="B59 B39 B41:B43 B55:B56 B45:B46 B48:B53">
    <cfRule type="expression" dxfId="4" priority="16">
      <formula>_xlfn.ISFORMULA(B39)</formula>
    </cfRule>
  </conditionalFormatting>
  <conditionalFormatting sqref="B8:B10 B12:B13">
    <cfRule type="expression" dxfId="3" priority="14">
      <formula>_xlfn.ISFORMULA(B8)</formula>
    </cfRule>
  </conditionalFormatting>
  <conditionalFormatting sqref="B18">
    <cfRule type="expression" dxfId="2" priority="11">
      <formula>_xlfn.ISFORMULA(B18)</formula>
    </cfRule>
  </conditionalFormatting>
  <conditionalFormatting sqref="B11">
    <cfRule type="expression" dxfId="1" priority="1">
      <formula>_xlfn.ISFORMULA(B11)</formula>
    </cfRule>
  </conditionalFormatting>
  <pageMargins left="0.7" right="0.7" top="0.78740157499999996" bottom="0.78740157499999996" header="0.3" footer="0.3"/>
  <pageSetup paperSize="9" orientation="portrait" horizontalDpi="1200" verticalDpi="120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7000D-2EC4-48C5-A972-8D217955F0DA}">
  <dimension ref="A1:J104"/>
  <sheetViews>
    <sheetView showOutlineSymbols="0" topLeftCell="A93" workbookViewId="0">
      <selection activeCell="K107" sqref="A107:K110"/>
    </sheetView>
  </sheetViews>
  <sheetFormatPr baseColWidth="10" defaultRowHeight="15" x14ac:dyDescent="0.25"/>
  <cols>
    <col min="1" max="1" width="64.42578125" bestFit="1" customWidth="1"/>
    <col min="2" max="2" width="30.5703125" customWidth="1"/>
    <col min="4" max="4" width="12" bestFit="1" customWidth="1"/>
    <col min="7" max="7" width="11.7109375" bestFit="1" customWidth="1"/>
    <col min="8" max="8" width="24.7109375" customWidth="1"/>
  </cols>
  <sheetData>
    <row r="1" spans="1:10" s="17" customFormat="1" ht="15.75" thickBot="1" x14ac:dyDescent="0.3">
      <c r="A1" s="17" t="s">
        <v>791</v>
      </c>
      <c r="B1" s="17" t="s">
        <v>792</v>
      </c>
    </row>
    <row r="2" spans="1:10" x14ac:dyDescent="0.25">
      <c r="A2" t="s">
        <v>790</v>
      </c>
      <c r="B2" t="str" cm="1">
        <f t="array" ref="B2">TRIM(MID($A$2,1,_xlfn.IFS(ISERROR(SEARCH(" *|",$A$2,1)),LEN($A$2),NOT(ISERROR(SEARCH(" *|",$A$2,1))),SEARCH(" *|",$A$2,1))))</f>
        <v>Aufsammlungshäufigkeit</v>
      </c>
    </row>
    <row r="5" spans="1:10" ht="15.75" thickBot="1" x14ac:dyDescent="0.3">
      <c r="A5" s="17" t="s">
        <v>1185</v>
      </c>
      <c r="B5" s="17" t="s">
        <v>1186</v>
      </c>
      <c r="C5" s="17" t="s">
        <v>1187</v>
      </c>
    </row>
    <row r="6" spans="1:10" x14ac:dyDescent="0.25">
      <c r="A6" t="s">
        <v>1189</v>
      </c>
      <c r="B6" t="str">
        <f>_xlfn.LET(_xlpm.TextZelle,$A$6, _xlpm.TrennZeichenÄußerstRechts,";", IF(RIGHT(_xlpm.TextZelle,LEN(_xlpm.TrennZeichenÄußerstRechts))=_xlpm.TrennZeichenÄußerstRechts, LEFT(_xlpm.TextZelle, (LEN(_xlpm.TextZelle)-LEN(_xlpm.TrennZeichenÄußerstRechts)) ), _xlpm.TextZelle))</f>
        <v>privat; Stiftung; Staat; Land; Gemeinde; gemeinnützige Vereinigung (NABU, BUND, …); Truppenübungsplatz; und noch mehr</v>
      </c>
      <c r="C6" t="str" cm="1">
        <f t="array" ref="C6:J6">TRANSPOSE(_xlfn.LET(
_xlpm.ZellenWert,$A$6,
_xlpm.womöglichLetztesTrennzeichen,";",
_xlpm.ListeNormalisiert, IF(RIGHT(_xlpm.ZellenWert,LEN(_xlpm.womöglichLetztesTrennzeichen))=_xlpm.womöglichLetztesTrennzeichen, LEFT(_xlpm.ZellenWert, (LEN(_xlpm.ZellenWert)-LEN(_xlpm.womöglichLetztesTrennzeichen)) ), _xlpm.ZellenWert),
_xlfn.FILTERXML("&lt;liste&gt;&lt;wert&gt;" &amp; SUBSTITUTE(_xlpm.ListeNormalisiert,"; ", "&lt;/wert&gt;&lt;wert&gt;") &amp; "&lt;/wert&gt;&lt;/liste&gt;", "//wert")
))</f>
        <v>privat</v>
      </c>
      <c r="D6" t="str">
        <v>Stiftung</v>
      </c>
      <c r="E6" t="str">
        <v>Staat</v>
      </c>
      <c r="F6" t="str">
        <v>Land</v>
      </c>
      <c r="G6" t="str">
        <v>Gemeinde</v>
      </c>
      <c r="H6" t="str">
        <v>gemeinnützige Vereinigung (NABU, BUND, …)</v>
      </c>
      <c r="I6" t="str">
        <v>Truppenübungsplatz</v>
      </c>
      <c r="J6" t="str">
        <v>und noch mehr</v>
      </c>
    </row>
    <row r="9" spans="1:10" ht="15.75" thickBot="1" x14ac:dyDescent="0.3">
      <c r="A9" s="33" t="s">
        <v>1188</v>
      </c>
      <c r="B9" s="34"/>
    </row>
    <row r="11" spans="1:10" ht="15.75" thickBot="1" x14ac:dyDescent="0.3">
      <c r="A11" s="17" t="s">
        <v>1202</v>
      </c>
      <c r="B11" s="17"/>
    </row>
    <row r="12" spans="1:10" x14ac:dyDescent="0.25">
      <c r="A12" t="s">
        <v>441</v>
      </c>
      <c r="B12" s="34" t="str" cm="1">
        <f t="array" ref="B12">IF(
  ISBLANK(A12),"",
  SUBSTITUTE(_xlfn.IFS(
    ISNUMBER(SEARCH(_xlfn.UNICHAR(8242),A12,1)),
    _xlfn.NUMBERVALUE(MID(A12, 1, SEARCH("°",A12,1) - LEN("°")))
      + IF( ISERR(SEARCH(_xlfn.UNICHAR(8242),A12,1)), 0, _xlfn.NUMBERVALUE( MID(A12, SEARCH("°",A12,1) + 1, SEARCH(_xlfn.UNICHAR(8242),A12,1) - SEARCH("°",A12,1) - LEN(_xlfn.UNICHAR(8242)) ),".") / 60 )
      + IF( ISERR(SEARCH(_xlfn.UNICHAR(8243),A12,1)), 0, _xlfn.NUMBERVALUE( MID(A12, SEARCH(_xlfn.UNICHAR(8242),A12,1) + 1, SEARCH(_xlfn.UNICHAR(8243),A12,1) - SEARCH(_xlfn.UNICHAR(8242),A12,1) - LEN(_xlfn.UNICHAR(8243)) ),"." ) / 3600 )
      + IF( ISERR(SEARCH(_xlfn.UNICHAR(8242)&amp;_xlfn.UNICHAR(8242),A12,1)), 0, _xlfn.NUMBERVALUE( MID(A12, SEARCH(_xlfn.UNICHAR(8242),A12,1) + 1, SEARCH(_xlfn.UNICHAR(8242)&amp;_xlfn.UNICHAR(8242),A12,1) - SEARCH(_xlfn.UNICHAR(8242),A12,1) - LEN(_xlfn.UNICHAR(8242)) ),"." ) / 3600 ),
    ISNUMBER(SEARCH(_xlfn.UNICHAR(39),A12,1)),
    _xlfn.NUMBERVALUE(MID(A12, 1, SEARCH("°",A12,1) - LEN("°")))
      + IF( ISERR(SEARCH(_xlfn.UNICHAR(39),A12,1)), 0, _xlfn.NUMBERVALUE( MID(A12, SEARCH("°",A12,1) + 1, SEARCH(_xlfn.UNICHAR(39),A12,1) - SEARCH("°",A12,1) - LEN(_xlfn.UNICHAR(39)) ),".") / 60 )
      + IF( ISERR(SEARCH(_xlfn.UNICHAR(34),A12,1)), 0, _xlfn.NUMBERVALUE( MID(A12, SEARCH(_xlfn.UNICHAR(39),A12,1) + 1, SEARCH(_xlfn.UNICHAR(34),A12,1) - SEARCH(_xlfn.UNICHAR(39),A12,1) - LEN(_xlfn.UNICHAR(34)) ),"." ) / 3600 )
      + IF( ISERR(SEARCH(_xlfn.UNICHAR(39)&amp;_xlfn.UNICHAR(39),A12,1)), 0, _xlfn.NUMBERVALUE( MID(A12, SEARCH(_xlfn.UNICHAR(39),A12,1) + 1, SEARCH(_xlfn.UNICHAR(39)&amp;_xlfn.UNICHAR(39),A12,1) - SEARCH(_xlfn.UNICHAR(39),A12,1) - LEN(_xlfn.UNICHAR(39)) ),"." ) / 3600 ),
    ISNUMBER(SEARCH("°",A12,1)), _xlfn.NUMBERVALUE(MID(A12, 1, SEARCH("°",A12,1) - LEN("°")),"."),
    ISNUMBER(FIND("N",A12,1)), _xlfn.NUMBERVALUE(MID(A12, 1, SEARCH("N",A12,1) - LEN("N")),"."),
    ISNUMBER(FIND("S",A12,1)), _xlfn.NUMBERVALUE(MID(A12, 1, SEARCH("S",A12,1) - LEN("S")),"."),
    ISNUMBER(FIND("E",A12,1)), _xlfn.NUMBERVALUE(MID(A12, 1, SEARCH("E",A12,1) - LEN("E")),"."),
    ISNUMBER(FIND("W",A12,1)), _xlfn.NUMBERVALUE(MID(A12, 1, SEARCH("W",A12,1) - LEN("W")),"."),
    TRUE(), "?"
  ),",", ".")
) &amp; " " &amp; RIGHT(SUBSTITUTE(A12," ",""),1)</f>
        <v>12.825 E</v>
      </c>
    </row>
    <row r="13" spans="1:10" x14ac:dyDescent="0.25">
      <c r="A13" s="35" t="s">
        <v>1203</v>
      </c>
      <c r="B13" s="34" t="str">
        <f>_xlfn.LET(_xlpm.PunktZahl,_xlfn.NUMBERVALUE(A13,"."), INT(_xlpm.PunktZahl)&amp;_xlfn.UNICHAR(176)&amp;" "&amp;INT((_xlpm.PunktZahl-INT(_xlpm.PunktZahl))*60)&amp;_xlfn.UNICHAR(8242)&amp;" "&amp; SUBSTITUTE(TEXT(((_xlpm.PunktZahl-INT(_xlpm.PunktZahl))*60-INT((_xlpm.PunktZahl-INT(_xlpm.PunktZahl))*60))*60,"0,0000"),",",".")&amp;_xlfn.UNICHAR(8243))</f>
        <v>52° 16′ 8.7200″</v>
      </c>
    </row>
    <row r="15" spans="1:10" ht="15.75" thickBot="1" x14ac:dyDescent="0.3">
      <c r="A15" s="17" t="str">
        <f>"›Saatgutaufsammlung‹ Felderliste nach Anzeigeauswahl für ›"&amp;Hinweise!$B$3&amp;"‹ geordnet"</f>
        <v>›Saatgutaufsammlung‹ Felderliste nach Anzeigeauswahl für ›englisch‹ geordnet</v>
      </c>
    </row>
    <row r="16" spans="1:10" x14ac:dyDescent="0.25">
      <c r="A16" t="str" cm="1">
        <f t="array" ref="A16:A101">_xlfn._xlws.SORT(TRANSPOSE(Saatgutaufsammlung!$A$1:$CH$1),1)</f>
        <v>accession ID</v>
      </c>
      <c r="B16" t="str" cm="1">
        <f t="array" ref="B16">_xlfn.LET(_xlpm.ZeWert, $A16,
  _xlpm.ÜbsSuchBereich, Datenwertübersetzung!$C$49:$CY$49,
  _xlpm.ÜbsFindBereich, Datenwertübersetzung!$C$47:$CY$47,
  _xlpm.FallsNichtsGefunden, "",
  IF(ISBLANK(_xlpm.ZeWert),"",
    _xlfn.XLOOKUP(_xlpm.ZeWert, _xlpm.ÜbsSuchBereich, _xlpm.ÜbsFindBereich, _xlpm.FallsNichtsGefunden)
  )
)</f>
        <v/>
      </c>
    </row>
    <row r="17" spans="1:1" x14ac:dyDescent="0.25">
      <c r="A17" t="str">
        <v>acquisition of the collection object</v>
      </c>
    </row>
    <row r="18" spans="1:1" x14ac:dyDescent="0.25">
      <c r="A18" t="str">
        <v xml:space="preserve">actual measures of care/treatment </v>
      </c>
    </row>
    <row r="19" spans="1:1" x14ac:dyDescent="0.25">
      <c r="A19" t="str">
        <v>also actual measueres of care/treatment</v>
      </c>
    </row>
    <row r="20" spans="1:1" x14ac:dyDescent="0.25">
      <c r="A20" t="str">
        <v>also necessary measures of care/treatment</v>
      </c>
    </row>
    <row r="21" spans="1:1" x14ac:dyDescent="0.25">
      <c r="A21" t="str">
        <v>altitude or altitude range (m)</v>
      </c>
    </row>
    <row r="22" spans="1:1" x14ac:dyDescent="0.25">
      <c r="A22" t="str">
        <v>associated species</v>
      </c>
    </row>
    <row r="23" spans="1:1" x14ac:dyDescent="0.25">
      <c r="A23" t="str">
        <v>biotope condition</v>
      </c>
    </row>
    <row r="24" spans="1:1" x14ac:dyDescent="0.25">
      <c r="A24" t="str">
        <v>biotope type</v>
      </c>
    </row>
    <row r="25" spans="1:1" x14ac:dyDescent="0.25">
      <c r="A25" t="str">
        <v>category of protected area</v>
      </c>
    </row>
    <row r="26" spans="1:1" x14ac:dyDescent="0.25">
      <c r="A26" t="str">
        <v>code of site location</v>
      </c>
    </row>
    <row r="27" spans="1:1" x14ac:dyDescent="0.25">
      <c r="A27" t="str">
        <v>collecting number</v>
      </c>
    </row>
    <row r="28" spans="1:1" x14ac:dyDescent="0.25">
      <c r="A28" t="str">
        <v>collection frequency</v>
      </c>
    </row>
    <row r="29" spans="1:1" x14ac:dyDescent="0.25">
      <c r="A29" t="str">
        <v>comments on fieldwork</v>
      </c>
    </row>
    <row r="30" spans="1:1" x14ac:dyDescent="0.25">
      <c r="A30" t="str">
        <v>comments on sampling</v>
      </c>
    </row>
    <row r="31" spans="1:1" x14ac:dyDescent="0.25">
      <c r="A31" t="str">
        <v>confirmed by</v>
      </c>
    </row>
    <row r="32" spans="1:1" x14ac:dyDescent="0.25">
      <c r="A32" t="str">
        <v>contributor as well</v>
      </c>
    </row>
    <row r="33" spans="1:1" x14ac:dyDescent="0.25">
      <c r="A33" t="str">
        <v>county</v>
      </c>
    </row>
    <row r="34" spans="1:1" x14ac:dyDescent="0.25">
      <c r="A34" t="str">
        <v>dataset created by</v>
      </c>
    </row>
    <row r="35" spans="1:1" x14ac:dyDescent="0.25">
      <c r="A35" t="str">
        <v>date of confirmation</v>
      </c>
    </row>
    <row r="36" spans="1:1" x14ac:dyDescent="0.25">
      <c r="A36" t="str">
        <v>date of sampling</v>
      </c>
    </row>
    <row r="37" spans="1:1" x14ac:dyDescent="0.25">
      <c r="A37" t="str">
        <v>decimal latitude</v>
      </c>
    </row>
    <row r="38" spans="1:1" x14ac:dyDescent="0.25">
      <c r="A38" t="str">
        <v>decimal longitude</v>
      </c>
    </row>
    <row r="39" spans="1:1" x14ac:dyDescent="0.25">
      <c r="A39" t="str">
        <v>determination certain/uncertain</v>
      </c>
    </row>
    <row r="40" spans="1:1" x14ac:dyDescent="0.25">
      <c r="A40" t="str">
        <v>direct threats | causes of endangerment</v>
      </c>
    </row>
    <row r="41" spans="1:1" x14ac:dyDescent="0.25">
      <c r="A41" t="str">
        <v>discovery site description</v>
      </c>
    </row>
    <row r="42" spans="1:1" x14ac:dyDescent="0.25">
      <c r="A42" t="str">
        <v>display location imprecisely by</v>
      </c>
    </row>
    <row r="43" spans="1:1" x14ac:dyDescent="0.25">
      <c r="A43" t="str">
        <v>EUNIS habitate code</v>
      </c>
    </row>
    <row r="44" spans="1:1" x14ac:dyDescent="0.25">
      <c r="A44" t="str">
        <v>external dataset identifier</v>
      </c>
    </row>
    <row r="45" spans="1:1" x14ac:dyDescent="0.25">
      <c r="A45" t="str">
        <v>federal state / province</v>
      </c>
    </row>
    <row r="46" spans="1:1" x14ac:dyDescent="0.25">
      <c r="A46" t="str">
        <v>genus</v>
      </c>
    </row>
    <row r="47" spans="1:1" x14ac:dyDescent="0.25">
      <c r="A47" t="str">
        <v>germination test</v>
      </c>
    </row>
    <row r="48" spans="1:1" x14ac:dyDescent="0.25">
      <c r="A48" t="str">
        <v>habitat type (EUNIS)</v>
      </c>
    </row>
    <row r="49" spans="1:1" x14ac:dyDescent="0.25">
      <c r="A49" t="str">
        <v>has a number of plants with ripe fruit</v>
      </c>
    </row>
    <row r="50" spans="1:1" x14ac:dyDescent="0.25">
      <c r="A50" t="str">
        <v>has code of land use</v>
      </c>
    </row>
    <row r="51" spans="1:1" x14ac:dyDescent="0.25">
      <c r="A51" t="str">
        <v>has data worthy of protection</v>
      </c>
    </row>
    <row r="52" spans="1:1" x14ac:dyDescent="0.25">
      <c r="A52" t="str">
        <v>has Red List classification</v>
      </c>
    </row>
    <row r="53" spans="1:1" x14ac:dyDescent="0.25">
      <c r="A53" t="str">
        <v>has Red List classification (abbr.)</v>
      </c>
    </row>
    <row r="54" spans="1:1" x14ac:dyDescent="0.25">
      <c r="A54" t="str">
        <v>import GUID</v>
      </c>
    </row>
    <row r="55" spans="1:1" x14ac:dyDescent="0.25">
      <c r="A55" t="str">
        <v>internal accession number</v>
      </c>
    </row>
    <row r="56" spans="1:1" x14ac:dyDescent="0.25">
      <c r="A56" t="str">
        <v>internal accession number / IPEN identifier</v>
      </c>
    </row>
    <row r="57" spans="1:1" x14ac:dyDescent="0.25">
      <c r="A57" t="str">
        <v>landscape or area</v>
      </c>
    </row>
    <row r="58" spans="1:1" x14ac:dyDescent="0.25">
      <c r="A58" t="str">
        <v>latitude (degree° min′ sec″)</v>
      </c>
    </row>
    <row r="59" spans="1:1" x14ac:dyDescent="0.25">
      <c r="A59" t="str">
        <v>linked research object</v>
      </c>
    </row>
    <row r="60" spans="1:1" x14ac:dyDescent="0.25">
      <c r="A60" t="str">
        <v>longitude (degree° min′ sec″)</v>
      </c>
    </row>
    <row r="61" spans="1:1" x14ac:dyDescent="0.25">
      <c r="A61" t="str">
        <v>Meßtischblatt</v>
      </c>
    </row>
    <row r="62" spans="1:1" x14ac:dyDescent="0.25">
      <c r="A62" t="str">
        <v>municipality</v>
      </c>
    </row>
    <row r="63" spans="1:1" x14ac:dyDescent="0.25">
      <c r="A63" t="str">
        <v>name of organisation</v>
      </c>
    </row>
    <row r="64" spans="1:1" x14ac:dyDescent="0.25">
      <c r="A64" t="str">
        <v>name of protected area</v>
      </c>
    </row>
    <row r="65" spans="1:1" x14ac:dyDescent="0.25">
      <c r="A65" t="str">
        <v>necessary measures of care/treatment</v>
      </c>
    </row>
    <row r="66" spans="1:1" x14ac:dyDescent="0.25">
      <c r="A66" t="str">
        <v>number of individuals present</v>
      </c>
    </row>
    <row r="67" spans="1:1" x14ac:dyDescent="0.25">
      <c r="A67" t="str">
        <v>number of sampled plants</v>
      </c>
    </row>
    <row r="68" spans="1:1" x14ac:dyDescent="0.25">
      <c r="A68" t="str">
        <v>number of samples</v>
      </c>
    </row>
    <row r="69" spans="1:1" x14ac:dyDescent="0.25">
      <c r="A69" t="str">
        <v>number of seeds</v>
      </c>
    </row>
    <row r="70" spans="1:1" x14ac:dyDescent="0.25">
      <c r="A70" t="str">
        <v>original author (of the plant name)</v>
      </c>
    </row>
    <row r="71" spans="1:1" x14ac:dyDescent="0.25">
      <c r="A71" t="str">
        <v>other direct threats | causes of endangerment additionally</v>
      </c>
    </row>
    <row r="72" spans="1:1" x14ac:dyDescent="0.25">
      <c r="A72" t="str">
        <v>ownership situation of sampling site</v>
      </c>
    </row>
    <row r="73" spans="1:1" x14ac:dyDescent="0.25">
      <c r="A73" t="str">
        <v>permit registration number</v>
      </c>
    </row>
    <row r="74" spans="1:1" x14ac:dyDescent="0.25">
      <c r="A74" t="str">
        <v>pH value (range)</v>
      </c>
    </row>
    <row r="75" spans="1:1" x14ac:dyDescent="0.25">
      <c r="A75" t="str">
        <v>phenological condition</v>
      </c>
    </row>
    <row r="76" spans="1:1" x14ac:dyDescent="0.25">
      <c r="A76" t="str">
        <v>phenological condition</v>
      </c>
    </row>
    <row r="77" spans="1:1" x14ac:dyDescent="0.25">
      <c r="A77" t="str">
        <v>predominant exposition</v>
      </c>
    </row>
    <row r="78" spans="1:1" x14ac:dyDescent="0.25">
      <c r="A78" t="str">
        <v>preview of linked research object</v>
      </c>
    </row>
    <row r="79" spans="1:1" x14ac:dyDescent="0.25">
      <c r="A79" t="str">
        <v>processing status</v>
      </c>
    </row>
    <row r="80" spans="1:1" x14ac:dyDescent="0.25">
      <c r="A80" t="str">
        <v>remarks</v>
      </c>
    </row>
    <row r="81" spans="1:1" x14ac:dyDescent="0.25">
      <c r="A81" t="str">
        <v>remarks of discovery site</v>
      </c>
    </row>
    <row r="82" spans="1:1" x14ac:dyDescent="0.25">
      <c r="A82" t="str">
        <v>remarks on occurrence</v>
      </c>
    </row>
    <row r="83" spans="1:1" x14ac:dyDescent="0.25">
      <c r="A83" t="str">
        <v>responsible collector</v>
      </c>
    </row>
    <row r="84" spans="1:1" x14ac:dyDescent="0.25">
      <c r="A84" t="str">
        <v>sampled landscape region (abbr.)</v>
      </c>
    </row>
    <row r="85" spans="1:1" x14ac:dyDescent="0.25">
      <c r="A85" t="str">
        <v>sampling method</v>
      </c>
    </row>
    <row r="86" spans="1:1" x14ac:dyDescent="0.25">
      <c r="A86" t="str">
        <v>seed sampling unsuccessful, also because</v>
      </c>
    </row>
    <row r="87" spans="1:1" x14ac:dyDescent="0.25">
      <c r="A87" t="str">
        <v>seeds or fruits picked up?</v>
      </c>
    </row>
    <row r="88" spans="1:1" x14ac:dyDescent="0.25">
      <c r="A88" t="str">
        <v>site location</v>
      </c>
    </row>
    <row r="89" spans="1:1" x14ac:dyDescent="0.25">
      <c r="A89" t="str">
        <v>slope inclination</v>
      </c>
    </row>
    <row r="90" spans="1:1" x14ac:dyDescent="0.25">
      <c r="A90" t="str">
        <v>slope inclination</v>
      </c>
    </row>
    <row r="91" spans="1:1" x14ac:dyDescent="0.25">
      <c r="A91" t="str">
        <v>soil sampling</v>
      </c>
    </row>
    <row r="92" spans="1:1" x14ac:dyDescent="0.25">
      <c r="A92" t="str">
        <v>soil type</v>
      </c>
    </row>
    <row r="93" spans="1:1" x14ac:dyDescent="0.25">
      <c r="A93" t="str">
        <v>source of data</v>
      </c>
    </row>
    <row r="94" spans="1:1" x14ac:dyDescent="0.25">
      <c r="A94" t="str">
        <v>species found?</v>
      </c>
    </row>
    <row r="95" spans="1:1" x14ac:dyDescent="0.25">
      <c r="A95" t="str">
        <v>species is absent</v>
      </c>
    </row>
    <row r="96" spans="1:1" x14ac:dyDescent="0.25">
      <c r="A96" t="str">
        <v>species name (BfN reference)</v>
      </c>
    </row>
    <row r="97" spans="1:3" x14ac:dyDescent="0.25">
      <c r="A97" t="str">
        <v>specific name</v>
      </c>
    </row>
    <row r="98" spans="1:3" x14ac:dyDescent="0.25">
      <c r="A98" t="str">
        <v>taxonomic number (floraweb)</v>
      </c>
    </row>
    <row r="99" spans="1:3" x14ac:dyDescent="0.25">
      <c r="A99" t="str">
        <v>type of linked research object</v>
      </c>
    </row>
    <row r="100" spans="1:3" x14ac:dyDescent="0.25">
      <c r="A100" t="str">
        <v>vernacular species name (german)</v>
      </c>
    </row>
    <row r="101" spans="1:3" x14ac:dyDescent="0.25">
      <c r="A101" t="str">
        <v>with or without seed sampling</v>
      </c>
    </row>
    <row r="102" spans="1:3" x14ac:dyDescent="0.25">
      <c r="B102" t="s">
        <v>1359</v>
      </c>
    </row>
    <row r="103" spans="1:3" x14ac:dyDescent="0.25">
      <c r="A103" t="s">
        <v>1358</v>
      </c>
      <c r="B103" t="b">
        <f>(COUNTIF($A103, "~?*") + COUNTIF($A103,"* ~? *"))&gt;0</f>
        <v>1</v>
      </c>
      <c r="C103" t="b">
        <f>COUNTIF($A103,"* | *")&gt;0</f>
        <v>1</v>
      </c>
    </row>
    <row r="104" spans="1:3" x14ac:dyDescent="0.25">
      <c r="B104">
        <f>COUNTIFS(A103, "=~?*",A103,"=* ~? *")</f>
        <v>0</v>
      </c>
    </row>
  </sheetData>
  <conditionalFormatting sqref="B15:B16">
    <cfRule type="expression" dxfId="0" priority="3">
      <formula>_xlfn.ISFORMULA(B15)</formula>
    </cfRule>
  </conditionalFormatting>
  <dataValidations count="1">
    <dataValidation type="list" allowBlank="1" showInputMessage="1" showErrorMessage="1" sqref="H16" xr:uid="{656092B5-F02E-4E19-A33A-5DAD336055D2}">
      <formula1>_xlfn.ANCHORARRAY($F$16)</formula1>
    </dataValidation>
  </dataValidations>
  <pageMargins left="0.7" right="0.7" top="0.78740157499999996" bottom="0.78740157499999996" header="0.3" footer="0.3"/>
  <pageSetup paperSize="9" orientation="portrait" horizontalDpi="1200" verticalDpi="1200" r:id="rId1"/>
  <legacyDrawing r:id="rId2"/>
  <extLst>
    <ext xmlns:x14="http://schemas.microsoft.com/office/spreadsheetml/2009/9/main" uri="{CCE6A557-97BC-4b89-ADB6-D9C93CAAB3DF}">
      <x14:dataValidations xmlns:xm="http://schemas.microsoft.com/office/excel/2006/main" count="1">
        <x14:dataValidation type="list" allowBlank="1" showInputMessage="1" xr:uid="{EBD96388-C2CA-4789-961B-109465CC9BF2}">
          <x14:formula1>
            <xm:f>OFFSET(Feldübersetzungen!CI26,0,0,COUNTA(Feldübersetzungen!CI26:CI500),1)</xm:f>
          </x14:formula1>
          <xm:sqref>B9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7E871-E367-4D09-AEBA-AD09DFBCA694}">
  <sheetPr>
    <tabColor theme="7" tint="0.79998168889431442"/>
  </sheetPr>
  <dimension ref="A1"/>
  <sheetViews>
    <sheetView workbookViewId="0">
      <selection activeCell="K29" sqref="K29"/>
    </sheetView>
  </sheetViews>
  <sheetFormatPr baseColWidth="10" defaultRowHeight="15" x14ac:dyDescent="0.25"/>
  <sheetData>
    <row r="1" spans="1:1" x14ac:dyDescent="0.25">
      <c r="A1" t="s">
        <v>1411</v>
      </c>
    </row>
  </sheetData>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4"/>
  <sheetViews>
    <sheetView showOutlineSymbols="0" workbookViewId="0"/>
  </sheetViews>
  <sheetFormatPr baseColWidth="10" defaultColWidth="10.7109375" defaultRowHeight="15" customHeight="1" x14ac:dyDescent="0.25"/>
  <cols>
    <col min="1" max="1" width="36.28515625" style="1" customWidth="1"/>
    <col min="2" max="2" width="25.85546875" customWidth="1"/>
  </cols>
  <sheetData>
    <row r="1" spans="1:2" ht="15" customHeight="1" x14ac:dyDescent="0.25">
      <c r="A1" s="14" t="s">
        <v>516</v>
      </c>
      <c r="B1" t="s">
        <v>250</v>
      </c>
    </row>
    <row r="2" spans="1:2" x14ac:dyDescent="0.25">
      <c r="A2" s="12" t="s">
        <v>468</v>
      </c>
      <c r="B2" t="s">
        <v>210</v>
      </c>
    </row>
    <row r="3" spans="1:2" x14ac:dyDescent="0.25">
      <c r="A3" s="13" t="s">
        <v>469</v>
      </c>
      <c r="B3" t="s">
        <v>470</v>
      </c>
    </row>
    <row r="4" spans="1:2" x14ac:dyDescent="0.25">
      <c r="A4" s="13" t="s">
        <v>471</v>
      </c>
      <c r="B4" t="s">
        <v>472</v>
      </c>
    </row>
  </sheetData>
  <pageMargins left="0.7" right="0.7" top="0.78749999999999998" bottom="0.78749999999999998"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2</vt:i4>
      </vt:variant>
    </vt:vector>
  </HeadingPairs>
  <TitlesOfParts>
    <vt:vector size="12" baseType="lpstr">
      <vt:lpstr>Hinweise</vt:lpstr>
      <vt:lpstr>Saatgutaufsammlung</vt:lpstr>
      <vt:lpstr>Import-Zwischenablage</vt:lpstr>
      <vt:lpstr>Dokumentation</vt:lpstr>
      <vt:lpstr>Feldübersetzungen</vt:lpstr>
      <vt:lpstr>Datenwertübersetzung</vt:lpstr>
      <vt:lpstr>Formelsammlung-Schmierblatt</vt:lpstr>
      <vt:lpstr>Fragen</vt:lpstr>
      <vt:lpstr>Entwicklungsgeschichte-Felder</vt:lpstr>
      <vt:lpstr>ZUTUN</vt:lpstr>
      <vt:lpstr>Auswahl_Eigentumsverhältnisse</vt:lpstr>
      <vt:lpstr>Erstwert_aus_Senkrechtstrich_Liste_B2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Plank, Andreas</dc:creator>
  <dc:description/>
  <cp:lastModifiedBy>Plank, Andreas</cp:lastModifiedBy>
  <cp:revision>1</cp:revision>
  <cp:lastPrinted>2025-09-30T13:24:57Z</cp:lastPrinted>
  <dcterms:created xsi:type="dcterms:W3CDTF">2025-03-26T14:09:28Z</dcterms:created>
  <dcterms:modified xsi:type="dcterms:W3CDTF">2026-02-03T17:52:43Z</dcterms:modified>
  <dc:language>de-DE</dc:language>
</cp:coreProperties>
</file>