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ndreasplank\Documents\Zeitweilige Sicherung\WIPs-De\Datenvorlagen\"/>
    </mc:Choice>
  </mc:AlternateContent>
  <xr:revisionPtr revIDLastSave="0" documentId="13_ncr:1_{6E4D2167-EA6B-4BCB-AEB6-221184957244}" xr6:coauthVersionLast="47" xr6:coauthVersionMax="47" xr10:uidLastSave="{00000000-0000-0000-0000-000000000000}"/>
  <bookViews>
    <workbookView xWindow="-120" yWindow="-120" windowWidth="29040" windowHeight="17640" activeTab="5" xr2:uid="{00000000-000D-0000-FFFF-FFFF00000000}"/>
  </bookViews>
  <sheets>
    <sheet name="Hinweise" sheetId="1" r:id="rId1"/>
    <sheet name="Saatgutaufsammlung" sheetId="3" r:id="rId2"/>
    <sheet name="Import-Zwischenablage" sheetId="4" r:id="rId3"/>
    <sheet name="Dokumentation" sheetId="6" r:id="rId4"/>
    <sheet name="Feldübersetzungen" sheetId="2" r:id="rId5"/>
    <sheet name="Datenwertübersetzung" sheetId="7" r:id="rId6"/>
    <sheet name="Formelsammlung-Schmierblatt" sheetId="8" r:id="rId7"/>
    <sheet name="Entwicklungsgeschichte-Felder" sheetId="5" r:id="rId8"/>
    <sheet name="ZUTUN" sheetId="9" r:id="rId9"/>
  </sheets>
  <definedNames>
    <definedName name="_xlnm._FilterDatabase" localSheetId="1" hidden="1">Saatgutaufsammlung!$A$1:$CG$9</definedName>
    <definedName name="Auswahl_Eigentumsverhältnisse">Feldübersetzungen!$CI$26:$CI$31</definedName>
    <definedName name="Erstwert_aus_Senkrechtstrich_Liste_B2">'Formelsammlung-Schmierblatt'!$B$2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B32" i="7" l="1" a="1"/>
  <c r="B32" i="7" s="1"/>
  <c r="A15" i="8"/>
  <c r="B28" i="2" a="1"/>
  <c r="B28" i="2" s="1"/>
  <c r="CU17" i="2"/>
  <c r="CU26" i="2" a="1"/>
  <c r="CU26" i="2" s="1"/>
  <c r="CO26" i="2" a="1"/>
  <c r="CO26" i="2" s="1"/>
  <c r="CN26" i="2" a="1"/>
  <c r="CN26" i="2" s="1"/>
  <c r="CM26" i="2" a="1"/>
  <c r="CM26" i="2" s="1"/>
  <c r="CI26" i="2" a="1"/>
  <c r="CI26" i="2" s="1"/>
  <c r="CG26" i="2" a="1"/>
  <c r="CG26" i="2" s="1"/>
  <c r="CE26" i="2" a="1"/>
  <c r="CE26" i="2" s="1"/>
  <c r="CC26" i="2" a="1"/>
  <c r="CC26" i="2" s="1"/>
  <c r="BX26" i="2" a="1"/>
  <c r="BX26" i="2" s="1"/>
  <c r="BW26" i="2" a="1"/>
  <c r="BW26" i="2" s="1"/>
  <c r="BV26" i="2" a="1"/>
  <c r="BV26" i="2" s="1"/>
  <c r="BH26" i="2" a="1"/>
  <c r="BH26" i="2" s="1"/>
  <c r="BG26" i="2" a="1"/>
  <c r="BG26" i="2" s="1"/>
  <c r="BF26" i="2" a="1"/>
  <c r="BF26" i="2" s="1"/>
  <c r="AI26" i="2" a="1"/>
  <c r="AI26" i="2" s="1"/>
  <c r="I26" i="2" a="1"/>
  <c r="I26" i="2" s="1"/>
  <c r="L26" i="2" a="1"/>
  <c r="L26" i="2" s="1"/>
  <c r="Z26" i="2" a="1"/>
  <c r="Z26" i="2" s="1"/>
  <c r="AH26" i="2" a="1"/>
  <c r="AH26" i="2" s="1"/>
  <c r="AO26" i="2" a="1"/>
  <c r="AO26" i="2" s="1"/>
  <c r="AR26" i="2" a="1"/>
  <c r="AR26" i="2" s="1"/>
  <c r="AZ26" i="2" a="1"/>
  <c r="AZ26" i="2" s="1"/>
  <c r="BA26" i="2" a="1"/>
  <c r="BA26" i="2" s="1"/>
  <c r="BC26" i="2" a="1"/>
  <c r="BC26" i="2" s="1"/>
  <c r="BD26" i="2" a="1"/>
  <c r="BD26" i="2" s="1"/>
  <c r="BE26" i="2" a="1"/>
  <c r="BE26" i="2" s="1"/>
  <c r="BJ26" i="2" a="1"/>
  <c r="BJ26" i="2" s="1"/>
  <c r="BK26" i="2" a="1"/>
  <c r="BK26" i="2" s="1"/>
  <c r="BL26" i="2" a="1"/>
  <c r="BL26" i="2" s="1"/>
  <c r="BR26" i="2" a="1"/>
  <c r="BR26" i="2" s="1"/>
  <c r="BQ26" i="2" a="1"/>
  <c r="BQ26" i="2" s="1"/>
  <c r="BP26" i="2" a="1"/>
  <c r="BP26" i="2" s="1"/>
  <c r="BO26" i="2" a="1"/>
  <c r="BO26" i="2" s="1"/>
  <c r="BN26" i="2" a="1"/>
  <c r="BN26" i="2" s="1"/>
  <c r="B62" i="7" a="1"/>
  <c r="B62" i="7" s="1"/>
  <c r="B58" i="7" a="1"/>
  <c r="B58" i="7" s="1"/>
  <c r="B54" i="7" a="1"/>
  <c r="B54" i="7" s="1"/>
  <c r="B47" i="7" a="1"/>
  <c r="B47" i="7" s="1"/>
  <c r="B44" i="7" a="1"/>
  <c r="B44" i="7" s="1"/>
  <c r="B40" i="7" a="1"/>
  <c r="B40" i="7" s="1"/>
  <c r="B36" i="7" a="1"/>
  <c r="B36" i="7" s="1"/>
  <c r="B28" i="7" a="1"/>
  <c r="B28" i="7" s="1"/>
  <c r="B27" i="7" a="1"/>
  <c r="B27" i="7" s="1"/>
  <c r="B26" i="7" a="1"/>
  <c r="B26" i="7" s="1"/>
  <c r="B17" i="7" a="1"/>
  <c r="B17" i="7" s="1"/>
  <c r="B11" i="7" a="1"/>
  <c r="B11" i="7" s="1"/>
  <c r="B7" i="7" a="1"/>
  <c r="B7" i="7" s="1"/>
  <c r="BS9" i="3" a="1"/>
  <c r="BS9" i="3" s="1"/>
  <c r="AX9" i="3" a="1"/>
  <c r="AX9" i="3" s="1"/>
  <c r="R9" i="3" a="1"/>
  <c r="R9" i="3" s="1"/>
  <c r="BS8" i="3" a="1"/>
  <c r="BS8" i="3" s="1"/>
  <c r="AX8" i="3" a="1"/>
  <c r="AX8" i="3" s="1"/>
  <c r="R8" i="3" a="1"/>
  <c r="R8" i="3" s="1"/>
  <c r="BS7" i="3" a="1"/>
  <c r="BS7" i="3" s="1"/>
  <c r="AX7" i="3" a="1"/>
  <c r="AX7" i="3" s="1"/>
  <c r="R7" i="3" a="1"/>
  <c r="R7" i="3" s="1"/>
  <c r="BS6" i="3" a="1"/>
  <c r="BS6" i="3" s="1"/>
  <c r="AX6" i="3" a="1"/>
  <c r="AX6" i="3" s="1"/>
  <c r="R6" i="3" a="1"/>
  <c r="R6" i="3" s="1"/>
  <c r="BS5" i="3" a="1"/>
  <c r="BS5" i="3" s="1"/>
  <c r="AX5" i="3" a="1"/>
  <c r="AX5" i="3" s="1"/>
  <c r="R5" i="3" a="1"/>
  <c r="R5" i="3" s="1"/>
  <c r="BS4" i="3" a="1"/>
  <c r="BS4" i="3" s="1"/>
  <c r="AX4" i="3" a="1"/>
  <c r="AX4" i="3" s="1"/>
  <c r="R4" i="3" a="1"/>
  <c r="R4" i="3" s="1"/>
  <c r="BS3" i="3" a="1"/>
  <c r="BS3" i="3" s="1"/>
  <c r="AX3" i="3" a="1"/>
  <c r="AX3" i="3" s="1"/>
  <c r="R3" i="3" a="1"/>
  <c r="R3" i="3" s="1"/>
  <c r="BS2" i="3" a="1"/>
  <c r="BS2" i="3" s="1"/>
  <c r="AX2" i="3" a="1"/>
  <c r="AX2" i="3" s="1"/>
  <c r="R2" i="3" a="1"/>
  <c r="R2" i="3" s="1"/>
  <c r="CK17" i="2"/>
  <c r="CJ17" i="2"/>
  <c r="CF17" i="2"/>
  <c r="CD17" i="2"/>
  <c r="BW17" i="2"/>
  <c r="BV17" i="2"/>
  <c r="BT17" i="2"/>
  <c r="BQ17" i="2"/>
  <c r="BN17" i="2"/>
  <c r="BL17" i="2"/>
  <c r="BJ17" i="2"/>
  <c r="AP17" i="2"/>
  <c r="AQ17" i="2"/>
  <c r="AN17" i="2"/>
  <c r="AO17" i="2"/>
  <c r="CN17" i="2"/>
  <c r="CM25" i="2" a="1"/>
  <c r="CM25" i="2" s="1"/>
  <c r="AI17" i="2"/>
  <c r="AF17" i="2"/>
  <c r="AG17" i="2"/>
  <c r="AE17" i="2"/>
  <c r="AD17" i="2"/>
  <c r="AC17" i="2"/>
  <c r="Z17" i="2"/>
  <c r="Y17" i="2"/>
  <c r="X17" i="2"/>
  <c r="W17" i="2"/>
  <c r="R1" i="3" a="1"/>
  <c r="R1" i="3" s="1"/>
  <c r="BA25" i="2" a="1"/>
  <c r="BA25" i="2" s="1"/>
  <c r="Q17" i="2"/>
  <c r="L17" i="2"/>
  <c r="K17" i="2"/>
  <c r="J17" i="2"/>
  <c r="I17" i="2"/>
  <c r="H17" i="2"/>
  <c r="G17" i="2"/>
  <c r="D17" i="2"/>
  <c r="F17" i="2"/>
  <c r="CH17" i="2"/>
  <c r="BL1" i="3" a="1"/>
  <c r="BL1" i="3" s="1"/>
  <c r="CO25" i="2" a="1"/>
  <c r="CO25" i="2" s="1"/>
  <c r="CM17" i="2"/>
  <c r="BA20" i="2" a="1"/>
  <c r="BA21" i="2" a="1"/>
  <c r="BA19" i="2" a="1"/>
  <c r="BA22" i="2" a="1"/>
  <c r="BA21" i="2" l="1"/>
  <c r="BA22" i="2"/>
  <c r="BA20" i="2"/>
  <c r="BA19" i="2"/>
  <c r="H1" i="3" a="1"/>
  <c r="H1" i="3" s="1"/>
  <c r="BM17" i="2"/>
  <c r="BN25" i="2" a="1"/>
  <c r="BN25" i="2" s="1"/>
  <c r="BA18" i="2" l="1"/>
  <c r="CH1" i="3" a="1"/>
  <c r="CH1" i="3" s="1"/>
  <c r="AF1" i="3" l="1" a="1"/>
  <c r="AF1" i="3" s="1"/>
  <c r="BI17" i="2"/>
  <c r="AZ25" i="2" a="1"/>
  <c r="AZ25" i="2" s="1"/>
  <c r="D49" i="7"/>
  <c r="E49" i="7"/>
  <c r="F49" i="7"/>
  <c r="G49" i="7"/>
  <c r="H49" i="7"/>
  <c r="I49" i="7"/>
  <c r="J49" i="7"/>
  <c r="K49" i="7"/>
  <c r="L49" i="7"/>
  <c r="C49" i="7"/>
  <c r="Q1" i="3" a="1"/>
  <c r="Q1" i="3" s="1"/>
  <c r="BA1" i="3" a="1"/>
  <c r="BA1" i="3" s="1"/>
  <c r="AL1" i="3" l="1" a="1"/>
  <c r="AL1" i="3" s="1"/>
  <c r="AJ17" i="2"/>
  <c r="AL17" i="2"/>
  <c r="AK17" i="2"/>
  <c r="AH17" i="2"/>
  <c r="AU1" i="3" a="1"/>
  <c r="AU1" i="3" s="1"/>
  <c r="AH25" i="2" a="1"/>
  <c r="AH25" i="2" s="1"/>
  <c r="AT1" i="3" a="1"/>
  <c r="AT1" i="3" s="1"/>
  <c r="AS3" i="3" a="1"/>
  <c r="AS3" i="3" s="1"/>
  <c r="AS4" i="3" a="1"/>
  <c r="AS4" i="3" s="1"/>
  <c r="AS5" i="3" a="1"/>
  <c r="AS5" i="3" s="1"/>
  <c r="AS6" i="3" a="1"/>
  <c r="AS6" i="3" s="1"/>
  <c r="AS7" i="3" a="1"/>
  <c r="AS7" i="3" s="1"/>
  <c r="AS8" i="3" a="1"/>
  <c r="AS8" i="3" s="1"/>
  <c r="AS9" i="3" a="1"/>
  <c r="AS9" i="3" s="1"/>
  <c r="AS2" i="3" a="1"/>
  <c r="AS2" i="3" s="1"/>
  <c r="AR3" i="3" a="1"/>
  <c r="AR3" i="3" s="1"/>
  <c r="AR4" i="3" a="1"/>
  <c r="AR4" i="3" s="1"/>
  <c r="AR5" i="3" a="1"/>
  <c r="AR5" i="3" s="1"/>
  <c r="AR6" i="3" a="1"/>
  <c r="AR6" i="3" s="1"/>
  <c r="AR7" i="3" a="1"/>
  <c r="AR7" i="3" s="1"/>
  <c r="AR8" i="3" a="1"/>
  <c r="AR8" i="3" s="1"/>
  <c r="AR9" i="3" a="1"/>
  <c r="AR9" i="3" s="1"/>
  <c r="AR2" i="3" a="1"/>
  <c r="AR2" i="3" s="1"/>
  <c r="L25" i="2" l="1" a="1"/>
  <c r="L25" i="2" s="1"/>
  <c r="G1" i="3" a="1"/>
  <c r="G1" i="3" s="1"/>
  <c r="F1" i="3" a="1"/>
  <c r="F1" i="3" s="1"/>
  <c r="I1" i="3" a="1"/>
  <c r="I1" i="3" s="1"/>
  <c r="Z25" i="2" a="1"/>
  <c r="Z25" i="2" s="1"/>
  <c r="E1" i="3" a="1"/>
  <c r="E1" i="3" s="1"/>
  <c r="O1" i="3" a="1"/>
  <c r="O1" i="3" s="1"/>
  <c r="J3" i="3"/>
  <c r="J4" i="3"/>
  <c r="J5" i="3"/>
  <c r="J6" i="3"/>
  <c r="J7" i="3"/>
  <c r="J8" i="3"/>
  <c r="J9" i="3"/>
  <c r="J2" i="3"/>
  <c r="N1" i="3" a="1"/>
  <c r="N1" i="3" s="1"/>
  <c r="M1" i="3" a="1"/>
  <c r="M1" i="3" s="1"/>
  <c r="P1" i="3" a="1"/>
  <c r="P1" i="3" s="1"/>
  <c r="S1" i="3" a="1"/>
  <c r="S1" i="3" s="1"/>
  <c r="L1" i="3" a="1"/>
  <c r="L1" i="3" s="1"/>
  <c r="CF1" i="3" a="1"/>
  <c r="CF1" i="3" s="1"/>
  <c r="CD1" i="3" a="1"/>
  <c r="CD1" i="3" s="1"/>
  <c r="BE1" i="3" a="1"/>
  <c r="BE1" i="3" s="1"/>
  <c r="BF1" i="3" a="1"/>
  <c r="BF1" i="3" s="1"/>
  <c r="BD1" i="3" a="1"/>
  <c r="BD1" i="3" s="1"/>
  <c r="BR1" i="3" a="1"/>
  <c r="BR1" i="3" s="1"/>
  <c r="BS1" i="3" a="1"/>
  <c r="BS1" i="3" s="1"/>
  <c r="BQ1" i="3" a="1"/>
  <c r="BQ1" i="3" s="1"/>
  <c r="BP1" i="3" a="1"/>
  <c r="BP1" i="3" s="1"/>
  <c r="BU1" i="3" a="1"/>
  <c r="BU1" i="3" s="1"/>
  <c r="BV1" i="3" a="1"/>
  <c r="BV1" i="3" s="1"/>
  <c r="BT1" i="3" a="1"/>
  <c r="BT1" i="3" s="1"/>
  <c r="BJ1" i="3" a="1"/>
  <c r="BJ1" i="3" s="1"/>
  <c r="BI1" i="3" a="1"/>
  <c r="BI1" i="3" s="1"/>
  <c r="BB1" i="3" a="1"/>
  <c r="BB1" i="3" s="1"/>
  <c r="BH1" i="3" a="1"/>
  <c r="BH1" i="3" s="1"/>
  <c r="BC1" i="3" a="1"/>
  <c r="BC1" i="3" s="1"/>
  <c r="AM1" i="3" a="1"/>
  <c r="AM1" i="3" s="1"/>
  <c r="BC25" i="2" a="1"/>
  <c r="BC25" i="2" s="1"/>
  <c r="BD25" i="2" a="1"/>
  <c r="BD25" i="2" s="1"/>
  <c r="BE25" i="2" a="1"/>
  <c r="BE25" i="2" s="1"/>
  <c r="BF25" i="2" a="1"/>
  <c r="BF25" i="2" s="1"/>
  <c r="BG25" i="2" a="1"/>
  <c r="BG25" i="2" s="1"/>
  <c r="BH25" i="2" a="1"/>
  <c r="BH25" i="2" s="1"/>
  <c r="CU25" i="2" a="1"/>
  <c r="CU25" i="2" s="1"/>
  <c r="CN25" i="2" a="1"/>
  <c r="CN25" i="2" s="1"/>
  <c r="CI25" i="2" a="1"/>
  <c r="CI25" i="2" s="1"/>
  <c r="CG25" i="2" a="1"/>
  <c r="CG25" i="2" s="1"/>
  <c r="CE25" i="2" a="1"/>
  <c r="CE25" i="2" s="1"/>
  <c r="CC25" i="2" a="1"/>
  <c r="CC25" i="2" s="1"/>
  <c r="BX25" i="2" a="1"/>
  <c r="BX25" i="2" s="1"/>
  <c r="BW25" i="2" a="1"/>
  <c r="BW25" i="2" s="1"/>
  <c r="BV25" i="2" a="1"/>
  <c r="BV25" i="2" s="1"/>
  <c r="BR25" i="2" a="1"/>
  <c r="BR25" i="2" s="1"/>
  <c r="BQ25" i="2" a="1"/>
  <c r="BQ25" i="2" s="1"/>
  <c r="BP25" i="2" a="1"/>
  <c r="BP25" i="2" s="1"/>
  <c r="BO25" i="2" a="1"/>
  <c r="BO25" i="2" s="1"/>
  <c r="BL25" i="2" a="1"/>
  <c r="BL25" i="2" s="1"/>
  <c r="BK25" i="2" a="1"/>
  <c r="BK25" i="2" s="1"/>
  <c r="BJ25" i="2" a="1"/>
  <c r="BJ25" i="2" s="1"/>
  <c r="AR25" i="2" a="1"/>
  <c r="AR25" i="2" s="1"/>
  <c r="AO25" i="2" a="1"/>
  <c r="AO25" i="2" s="1"/>
  <c r="AI25" i="2" a="1"/>
  <c r="AI25" i="2" s="1"/>
  <c r="I25" i="2" a="1"/>
  <c r="I25" i="2" s="1"/>
  <c r="B13" i="8"/>
  <c r="B12" i="8" l="1" a="1"/>
  <c r="B12" i="8" s="1"/>
  <c r="C6" i="8" a="1"/>
  <c r="C6" i="8" s="1"/>
  <c r="BX1" i="3" a="1"/>
  <c r="BX1" i="3" s="1"/>
  <c r="AY1" i="3" a="1"/>
  <c r="AY1" i="3" s="1"/>
  <c r="B2" i="2" a="1"/>
  <c r="B2" i="2" s="1"/>
  <c r="BN1" i="3" a="1"/>
  <c r="BN1" i="3" s="1"/>
  <c r="B6" i="8" l="1"/>
  <c r="BW1" i="3" a="1"/>
  <c r="BW1" i="3" s="1"/>
  <c r="BY1" i="3" a="1"/>
  <c r="BY1" i="3" s="1"/>
  <c r="BZ1" i="3" a="1"/>
  <c r="BZ1" i="3" s="1"/>
  <c r="CA1" i="3" a="1"/>
  <c r="CA1" i="3" s="1"/>
  <c r="CB1" i="3" a="1"/>
  <c r="CB1" i="3" s="1"/>
  <c r="CC1" i="3" a="1"/>
  <c r="CC1" i="3" s="1"/>
  <c r="X1" i="3" a="1"/>
  <c r="X1" i="3" s="1"/>
  <c r="CG1" i="3" a="1"/>
  <c r="CG1" i="3" s="1"/>
  <c r="CE1" i="3" a="1"/>
  <c r="CE1" i="3" s="1"/>
  <c r="BO1" i="3" a="1"/>
  <c r="BO1" i="3" s="1"/>
  <c r="BM1" i="3" a="1"/>
  <c r="BM1" i="3" s="1"/>
  <c r="BK1" i="3" a="1"/>
  <c r="BK1" i="3" s="1"/>
  <c r="BG1" i="3" a="1"/>
  <c r="BG1" i="3" s="1"/>
  <c r="AZ1" i="3" a="1"/>
  <c r="AZ1" i="3" s="1"/>
  <c r="AW1" i="3" a="1"/>
  <c r="AW1" i="3" s="1"/>
  <c r="AK1" i="3" a="1"/>
  <c r="AK1" i="3" s="1"/>
  <c r="AV1" i="3" a="1"/>
  <c r="AV1" i="3" s="1"/>
  <c r="AS1" i="3" a="1"/>
  <c r="AS1" i="3" s="1"/>
  <c r="AR1" i="3" a="1"/>
  <c r="AR1" i="3" s="1"/>
  <c r="AQ1" i="3" a="1"/>
  <c r="AQ1" i="3" s="1"/>
  <c r="AP1" i="3" a="1"/>
  <c r="AP1" i="3" s="1"/>
  <c r="AO1" i="3" a="1"/>
  <c r="AO1" i="3" s="1"/>
  <c r="AN1" i="3" a="1"/>
  <c r="AN1" i="3" s="1"/>
  <c r="AJ1" i="3" a="1"/>
  <c r="AJ1" i="3" s="1"/>
  <c r="AI1" i="3" a="1"/>
  <c r="AI1" i="3" s="1"/>
  <c r="AH1" i="3" a="1"/>
  <c r="AH1" i="3" s="1"/>
  <c r="AG1" i="3" a="1"/>
  <c r="AG1" i="3" s="1"/>
  <c r="AE1" i="3" a="1"/>
  <c r="AE1" i="3" s="1"/>
  <c r="AD1" i="3" a="1"/>
  <c r="AD1" i="3" s="1"/>
  <c r="AC1" i="3" a="1"/>
  <c r="AC1" i="3" s="1"/>
  <c r="AB1" i="3" a="1"/>
  <c r="AB1" i="3" s="1"/>
  <c r="AA1" i="3" a="1"/>
  <c r="AA1" i="3" s="1"/>
  <c r="Z1" i="3" a="1"/>
  <c r="Z1" i="3" s="1"/>
  <c r="Y1" i="3" a="1"/>
  <c r="Y1" i="3" s="1"/>
  <c r="W1" i="3" a="1"/>
  <c r="W1" i="3" s="1"/>
  <c r="V1" i="3" a="1"/>
  <c r="V1" i="3" s="1"/>
  <c r="U1" i="3" a="1"/>
  <c r="U1" i="3" s="1"/>
  <c r="T1" i="3" a="1"/>
  <c r="T1" i="3" s="1"/>
  <c r="K1" i="3" a="1"/>
  <c r="K1" i="3" s="1"/>
  <c r="J1" i="3" a="1"/>
  <c r="J1" i="3" s="1"/>
  <c r="D1" i="3" a="1"/>
  <c r="D1" i="3" s="1"/>
  <c r="C1" i="3" a="1"/>
  <c r="C1" i="3" s="1"/>
  <c r="B1" i="3" a="1"/>
  <c r="B1" i="3" s="1"/>
  <c r="A1" i="3" a="1"/>
  <c r="A1" i="3" s="1"/>
  <c r="AX1" i="3" a="1"/>
  <c r="AX1" i="3" s="1"/>
  <c r="BS22" i="2" a="1"/>
  <c r="W21" i="2" a="1"/>
  <c r="CO22" i="2" a="1"/>
  <c r="CD22" i="2" a="1"/>
  <c r="S19" i="2" a="1"/>
  <c r="BK22" i="2" a="1"/>
  <c r="CH19" i="2" a="1"/>
  <c r="CE19" i="2" a="1"/>
  <c r="AX22" i="2" a="1"/>
  <c r="BW21" i="2" a="1"/>
  <c r="C20" i="2" a="1"/>
  <c r="AB21" i="2" a="1"/>
  <c r="CA21" i="2" a="1"/>
  <c r="AL19" i="2" a="1"/>
  <c r="F22" i="2" a="1"/>
  <c r="G21" i="2" a="1"/>
  <c r="CC21" i="2" a="1"/>
  <c r="AM21" i="2" a="1"/>
  <c r="AM22" i="2" a="1"/>
  <c r="S21" i="2" a="1"/>
  <c r="AV21" i="2" a="1"/>
  <c r="AC20" i="2" a="1"/>
  <c r="CT22" i="2" a="1"/>
  <c r="AQ22" i="2" a="1"/>
  <c r="K20" i="2" a="1"/>
  <c r="AH21" i="2" a="1"/>
  <c r="BH21" i="2" a="1"/>
  <c r="U22" i="2" a="1"/>
  <c r="BY21" i="2" a="1"/>
  <c r="AD19" i="2" a="1"/>
  <c r="CU19" i="2" a="1"/>
  <c r="AZ20" i="2" a="1"/>
  <c r="M19" i="2" a="1"/>
  <c r="BP22" i="2" a="1"/>
  <c r="CJ19" i="2" a="1"/>
  <c r="AJ21" i="2" a="1"/>
  <c r="P22" i="2" a="1"/>
  <c r="AE22" i="2" a="1"/>
  <c r="AF20" i="2" a="1"/>
  <c r="BT22" i="2" a="1"/>
  <c r="CI21" i="2" a="1"/>
  <c r="V20" i="2" a="1"/>
  <c r="Y22" i="2" a="1"/>
  <c r="CQ20" i="2" a="1"/>
  <c r="AR21" i="2" a="1"/>
  <c r="AN19" i="2" a="1"/>
  <c r="Z19" i="2" a="1"/>
  <c r="AA19" i="2" a="1"/>
  <c r="CH20" i="2" a="1"/>
  <c r="BD21" i="2" a="1"/>
  <c r="AA22" i="2" a="1"/>
  <c r="BV21" i="2" a="1"/>
  <c r="AI20" i="2" a="1"/>
  <c r="O20" i="2" a="1"/>
  <c r="V21" i="2" a="1"/>
  <c r="BN21" i="2" a="1"/>
  <c r="CU22" i="2" a="1"/>
  <c r="U19" i="2" a="1"/>
  <c r="BL22" i="2" a="1"/>
  <c r="H19" i="2" a="1"/>
  <c r="AA21" i="2" a="1"/>
  <c r="CM21" i="2" a="1"/>
  <c r="AZ19" i="2" a="1"/>
  <c r="BX21" i="2" a="1"/>
  <c r="D21" i="2" a="1"/>
  <c r="BS19" i="2" a="1"/>
  <c r="CH21" i="2" a="1"/>
  <c r="AD21" i="2" a="1"/>
  <c r="BK20" i="2" a="1"/>
  <c r="CS22" i="2" a="1"/>
  <c r="CD20" i="2" a="1"/>
  <c r="AY21" i="2" a="1"/>
  <c r="I22" i="2" a="1"/>
  <c r="CJ22" i="2" a="1"/>
  <c r="BN19" i="2" a="1"/>
  <c r="N21" i="2" a="1"/>
  <c r="AT22" i="2" a="1"/>
  <c r="CA22" i="2" a="1"/>
  <c r="BN20" i="2" a="1"/>
  <c r="AV19" i="2" a="1"/>
  <c r="BS21" i="2" a="1"/>
  <c r="M20" i="2" a="1"/>
  <c r="AC22" i="2" a="1"/>
  <c r="AU21" i="2" a="1"/>
  <c r="J20" i="2" a="1"/>
  <c r="X19" i="2" a="1"/>
  <c r="BQ21" i="2" a="1"/>
  <c r="CQ19" i="2" a="1"/>
  <c r="BY20" i="2" a="1"/>
  <c r="J21" i="2" a="1"/>
  <c r="O19" i="2" a="1"/>
  <c r="AJ19" i="2" a="1"/>
  <c r="BJ20" i="2" a="1"/>
  <c r="D22" i="2" a="1"/>
  <c r="AK20" i="2" a="1"/>
  <c r="CJ21" i="2" a="1"/>
  <c r="AZ22" i="2" a="1"/>
  <c r="BH22" i="2" a="1"/>
  <c r="BR22" i="2" a="1"/>
  <c r="AX19" i="2" a="1"/>
  <c r="Z21" i="2" a="1"/>
  <c r="BQ20" i="2" a="1"/>
  <c r="J22" i="2" a="1"/>
  <c r="AC21" i="2" a="1"/>
  <c r="BT19" i="2" a="1"/>
  <c r="Z20" i="2" a="1"/>
  <c r="CQ22" i="2" a="1"/>
  <c r="X22" i="2" a="1"/>
  <c r="BE20" i="2" a="1"/>
  <c r="CP22" i="2" a="1"/>
  <c r="BW19" i="2" a="1"/>
  <c r="BN22" i="2" a="1"/>
  <c r="CF21" i="2" a="1"/>
  <c r="L21" i="2" a="1"/>
  <c r="CM20" i="2" a="1"/>
  <c r="AY19" i="2" a="1"/>
  <c r="AO21" i="2" a="1"/>
  <c r="CR20" i="2" a="1"/>
  <c r="R20" i="2" a="1"/>
  <c r="V19" i="2" a="1"/>
  <c r="O21" i="2" a="1"/>
  <c r="BC22" i="2" a="1"/>
  <c r="BP20" i="2" a="1"/>
  <c r="AL22" i="2" a="1"/>
  <c r="BH19" i="2" a="1"/>
  <c r="CB22" i="2" a="1"/>
  <c r="L20" i="2" a="1"/>
  <c r="AF22" i="2" a="1"/>
  <c r="Y20" i="2" a="1"/>
  <c r="CO19" i="2" a="1"/>
  <c r="BD19" i="2" a="1"/>
  <c r="BD20" i="2" a="1"/>
  <c r="BZ22" i="2" a="1"/>
  <c r="F20" i="2" a="1"/>
  <c r="V22" i="2" a="1"/>
  <c r="H21" i="2" a="1"/>
  <c r="M21" i="2" a="1"/>
  <c r="AL20" i="2" a="1"/>
  <c r="AK21" i="2" a="1"/>
  <c r="BB19" i="2" a="1"/>
  <c r="CJ20" i="2" a="1"/>
  <c r="BU21" i="2" a="1"/>
  <c r="CE20" i="2" a="1"/>
  <c r="CD19" i="2" a="1"/>
  <c r="CT20" i="2" a="1"/>
  <c r="P20" i="2" a="1"/>
  <c r="BI20" i="2" a="1"/>
  <c r="AG19" i="2" a="1"/>
  <c r="BE19" i="2" a="1"/>
  <c r="CP21" i="2" a="1"/>
  <c r="G19" i="2" a="1"/>
  <c r="N22" i="2" a="1"/>
  <c r="CG20" i="2" a="1"/>
  <c r="Z22" i="2" a="1"/>
  <c r="CK20" i="2" a="1"/>
  <c r="AI22" i="2" a="1"/>
  <c r="CI20" i="2" a="1"/>
  <c r="CK21" i="2" a="1"/>
  <c r="AX21" i="2" a="1"/>
  <c r="CA19" i="2" a="1"/>
  <c r="BF19" i="2" a="1"/>
  <c r="CP20" i="2" a="1"/>
  <c r="BB20" i="2" a="1"/>
  <c r="BJ19" i="2" a="1"/>
  <c r="CC20" i="2" a="1"/>
  <c r="AM20" i="2" a="1"/>
  <c r="CN22" i="2" a="1"/>
  <c r="CS21" i="2" a="1"/>
  <c r="H20" i="2" a="1"/>
  <c r="AX20" i="2" a="1"/>
  <c r="CL22" i="2" a="1"/>
  <c r="BF20" i="2" a="1"/>
  <c r="BF22" i="2" a="1"/>
  <c r="N20" i="2" a="1"/>
  <c r="CD21" i="2" a="1"/>
  <c r="CE21" i="2" a="1"/>
  <c r="CP19" i="2" a="1"/>
  <c r="CN20" i="2" a="1"/>
  <c r="AE19" i="2" a="1"/>
  <c r="AY22" i="2" a="1"/>
  <c r="BL19" i="2" a="1"/>
  <c r="BX22" i="2" a="1"/>
  <c r="BV20" i="2" a="1"/>
  <c r="BR21" i="2" a="1"/>
  <c r="BW20" i="2" a="1"/>
  <c r="X21" i="2" a="1"/>
  <c r="BE21" i="2" a="1"/>
  <c r="T22" i="2" a="1"/>
  <c r="BO22" i="2" a="1"/>
  <c r="S20" i="2" a="1"/>
  <c r="CB21" i="2" a="1"/>
  <c r="CG22" i="2" a="1"/>
  <c r="U21" i="2" a="1"/>
  <c r="BY22" i="2" a="1"/>
  <c r="AT19" i="2" a="1"/>
  <c r="CR22" i="2" a="1"/>
  <c r="CB19" i="2" a="1"/>
  <c r="BK19" i="2" a="1"/>
  <c r="CN21" i="2" a="1"/>
  <c r="CI22" i="2" a="1"/>
  <c r="BC19" i="2" a="1"/>
  <c r="Y21" i="2" a="1"/>
  <c r="L22" i="2" a="1"/>
  <c r="CM19" i="2" a="1"/>
  <c r="CU20" i="2" a="1"/>
  <c r="BZ20" i="2" a="1"/>
  <c r="CF22" i="2" a="1"/>
  <c r="BC20" i="2" a="1"/>
  <c r="AB22" i="2" a="1"/>
  <c r="BR20" i="2" a="1"/>
  <c r="J19" i="2" a="1"/>
  <c r="CC22" i="2" a="1"/>
  <c r="I21" i="2" a="1"/>
  <c r="AG20" i="2" a="1"/>
  <c r="AH22" i="2" a="1"/>
  <c r="AI19" i="2" a="1"/>
  <c r="BU19" i="2" a="1"/>
  <c r="K21" i="2" a="1"/>
  <c r="AF19" i="2" a="1"/>
  <c r="CA20" i="2" a="1"/>
  <c r="AD20" i="2" a="1"/>
  <c r="D19" i="2" a="1"/>
  <c r="BP21" i="2" a="1"/>
  <c r="CU21" i="2" a="1"/>
  <c r="AS22" i="2" a="1"/>
  <c r="AB19" i="2" a="1"/>
  <c r="BR19" i="2" a="1"/>
  <c r="G20" i="2" a="1"/>
  <c r="E19" i="2" a="1"/>
  <c r="CL21" i="2" a="1"/>
  <c r="AI21" i="2" a="1"/>
  <c r="AO20" i="2" a="1"/>
  <c r="BG21" i="2" a="1"/>
  <c r="S22" i="2" a="1"/>
  <c r="T20" i="2" a="1"/>
  <c r="AT20" i="2" a="1"/>
  <c r="AG21" i="2" a="1"/>
  <c r="BP19" i="2" a="1"/>
  <c r="I20" i="2" a="1"/>
  <c r="Y19" i="2" a="1"/>
  <c r="Q19" i="2" a="1"/>
  <c r="Q22" i="2" a="1"/>
  <c r="AR22" i="2" a="1"/>
  <c r="AU22" i="2" a="1"/>
  <c r="AB20" i="2" a="1"/>
  <c r="W22" i="2" a="1"/>
  <c r="CE22" i="2" a="1"/>
  <c r="CC19" i="2" a="1"/>
  <c r="K22" i="2" a="1"/>
  <c r="AE20" i="2" a="1"/>
  <c r="CO21" i="2" a="1"/>
  <c r="BT21" i="2" a="1"/>
  <c r="BB22" i="2" a="1"/>
  <c r="AJ22" i="2" a="1"/>
  <c r="CS20" i="2" a="1"/>
  <c r="AK19" i="2" a="1"/>
  <c r="T21" i="2" a="1"/>
  <c r="AH19" i="2" a="1"/>
  <c r="AQ21" i="2" a="1"/>
  <c r="T19" i="2" a="1"/>
  <c r="BO21" i="2" a="1"/>
  <c r="BX19" i="2" a="1"/>
  <c r="W20" i="2" a="1"/>
  <c r="R21" i="2" a="1"/>
  <c r="AP20" i="2" a="1"/>
  <c r="C21" i="2" a="1"/>
  <c r="BE22" i="2" a="1"/>
  <c r="BY19" i="2" a="1"/>
  <c r="AS19" i="2" a="1"/>
  <c r="P21" i="2" a="1"/>
  <c r="CS19" i="2" a="1"/>
  <c r="BX20" i="2" a="1"/>
  <c r="AH20" i="2" a="1"/>
  <c r="BF21" i="2" a="1"/>
  <c r="W19" i="2" a="1"/>
  <c r="CT19" i="2" a="1"/>
  <c r="AP19" i="2" a="1"/>
  <c r="BU20" i="2" a="1"/>
  <c r="AS21" i="2" a="1"/>
  <c r="AS20" i="2" a="1"/>
  <c r="AU19" i="2" a="1"/>
  <c r="BI19" i="2" a="1"/>
  <c r="R22" i="2" a="1"/>
  <c r="BS20" i="2" a="1"/>
  <c r="BJ22" i="2" a="1"/>
  <c r="CR19" i="2" a="1"/>
  <c r="BV19" i="2" a="1"/>
  <c r="D20" i="2" a="1"/>
  <c r="BK21" i="2" a="1"/>
  <c r="BL20" i="2" a="1"/>
  <c r="X20" i="2" a="1"/>
  <c r="AY20" i="2" a="1"/>
  <c r="BI21" i="2" a="1"/>
  <c r="AJ20" i="2" a="1"/>
  <c r="BV22" i="2" a="1"/>
  <c r="AT21" i="2" a="1"/>
  <c r="U20" i="2" a="1"/>
  <c r="CH22" i="2" a="1"/>
  <c r="E20" i="2" a="1"/>
  <c r="AN20" i="2" a="1"/>
  <c r="K19" i="2" a="1"/>
  <c r="G22" i="2" a="1"/>
  <c r="AK22" i="2" a="1"/>
  <c r="O22" i="2" a="1"/>
  <c r="BQ22" i="2" a="1"/>
  <c r="AV20" i="2" a="1"/>
  <c r="AE21" i="2" a="1"/>
  <c r="Q21" i="2" a="1"/>
  <c r="CT21" i="2" a="1"/>
  <c r="CL20" i="2" a="1"/>
  <c r="AO22" i="2" a="1"/>
  <c r="AU20" i="2" a="1"/>
  <c r="C19" i="2" a="1"/>
  <c r="E21" i="2" a="1"/>
  <c r="AW20" i="2" a="1"/>
  <c r="AN21" i="2" a="1"/>
  <c r="AF21" i="2" a="1"/>
  <c r="P19" i="2" a="1"/>
  <c r="CO20" i="2" a="1"/>
  <c r="CM22" i="2" a="1"/>
  <c r="BQ19" i="2" a="1"/>
  <c r="E22" i="2" a="1"/>
  <c r="H22" i="2" a="1"/>
  <c r="C22" i="2" a="1"/>
  <c r="AO19" i="2" a="1"/>
  <c r="AV22" i="2" a="1"/>
  <c r="AQ19" i="2" a="1"/>
  <c r="BO19" i="2" a="1"/>
  <c r="AQ20" i="2" a="1"/>
  <c r="CF20" i="2" a="1"/>
  <c r="BC21" i="2" a="1"/>
  <c r="BZ19" i="2" a="1"/>
  <c r="R19" i="2" a="1"/>
  <c r="BO20" i="2" a="1"/>
  <c r="F21" i="2" a="1"/>
  <c r="AG22" i="2" a="1"/>
  <c r="CB20" i="2" a="1"/>
  <c r="CK19" i="2" a="1"/>
  <c r="BM21" i="2" a="1"/>
  <c r="BL21" i="2" a="1"/>
  <c r="BB21" i="2" a="1"/>
  <c r="BM20" i="2" a="1"/>
  <c r="AR19" i="2" a="1"/>
  <c r="CK22" i="2" a="1"/>
  <c r="AP22" i="2" a="1"/>
  <c r="BJ21" i="2" a="1"/>
  <c r="BM19" i="2" a="1"/>
  <c r="CF19" i="2" a="1"/>
  <c r="BU22" i="2" a="1"/>
  <c r="BW22" i="2" a="1"/>
  <c r="L19" i="2" a="1"/>
  <c r="AW19" i="2" a="1"/>
  <c r="CL19" i="2" a="1"/>
  <c r="AR20" i="2" a="1"/>
  <c r="BZ21" i="2" a="1"/>
  <c r="N19" i="2" a="1"/>
  <c r="AW22" i="2" a="1"/>
  <c r="BM22" i="2" a="1"/>
  <c r="CR21" i="2" a="1"/>
  <c r="BH20" i="2" a="1"/>
  <c r="AN22" i="2" a="1"/>
  <c r="BG20" i="2" a="1"/>
  <c r="AW21" i="2" a="1"/>
  <c r="AD22" i="2" a="1"/>
  <c r="CQ21" i="2" a="1"/>
  <c r="AZ21" i="2" a="1"/>
  <c r="AA20" i="2" a="1"/>
  <c r="BI22" i="2" a="1"/>
  <c r="BG19" i="2" a="1"/>
  <c r="AM19" i="2" a="1"/>
  <c r="CI19" i="2" a="1"/>
  <c r="CN19" i="2" a="1"/>
  <c r="BT20" i="2" a="1"/>
  <c r="AL21" i="2" a="1"/>
  <c r="CG19" i="2" a="1"/>
  <c r="BD22" i="2" a="1"/>
  <c r="F19" i="2" a="1"/>
  <c r="CG21" i="2" a="1"/>
  <c r="AC19" i="2" a="1"/>
  <c r="I19" i="2" a="1"/>
  <c r="M22" i="2" a="1"/>
  <c r="BG22" i="2" a="1"/>
  <c r="Q20" i="2" a="1"/>
  <c r="AP21" i="2" a="1"/>
  <c r="A16" i="8" l="1" a="1"/>
  <c r="A16" i="8" s="1"/>
  <c r="B16" i="8" s="1" a="1"/>
  <c r="B16" i="8" s="1"/>
  <c r="CB21" i="2"/>
  <c r="CB20" i="2"/>
  <c r="CB19" i="2"/>
  <c r="CB22" i="2"/>
  <c r="BQ22" i="2"/>
  <c r="CS22" i="2"/>
  <c r="CR22" i="2"/>
  <c r="BY22" i="2"/>
  <c r="BM22" i="2"/>
  <c r="AZ22" i="2"/>
  <c r="AN22" i="2"/>
  <c r="AB22" i="2"/>
  <c r="V22" i="2"/>
  <c r="BX22" i="2"/>
  <c r="BL22" i="2"/>
  <c r="AY22" i="2"/>
  <c r="AM22" i="2"/>
  <c r="AA22" i="2"/>
  <c r="O22" i="2"/>
  <c r="I22" i="2"/>
  <c r="BR22" i="2"/>
  <c r="BF22" i="2"/>
  <c r="AS22" i="2"/>
  <c r="AG22" i="2"/>
  <c r="U22" i="2"/>
  <c r="BE22" i="2"/>
  <c r="AX22" i="2"/>
  <c r="AR22" i="2"/>
  <c r="AL22" i="2"/>
  <c r="AF22" i="2"/>
  <c r="Z22" i="2"/>
  <c r="T22" i="2"/>
  <c r="N22" i="2"/>
  <c r="H22" i="2"/>
  <c r="CE22" i="2"/>
  <c r="CO22" i="2"/>
  <c r="CC22" i="2"/>
  <c r="BP22" i="2"/>
  <c r="BD22" i="2"/>
  <c r="AQ22" i="2"/>
  <c r="AE22" i="2"/>
  <c r="S22" i="2"/>
  <c r="G22" i="2"/>
  <c r="CK22" i="2"/>
  <c r="BK22" i="2"/>
  <c r="CU22" i="2"/>
  <c r="CI22" i="2"/>
  <c r="BV22" i="2"/>
  <c r="BJ22" i="2"/>
  <c r="AW22" i="2"/>
  <c r="AK22" i="2"/>
  <c r="Y22" i="2"/>
  <c r="M22" i="2"/>
  <c r="CP22" i="2"/>
  <c r="CN22" i="2"/>
  <c r="CA22" i="2"/>
  <c r="BO22" i="2"/>
  <c r="BC22" i="2"/>
  <c r="AP22" i="2"/>
  <c r="AD22" i="2"/>
  <c r="X22" i="2"/>
  <c r="L22" i="2"/>
  <c r="F22" i="2"/>
  <c r="CJ22" i="2"/>
  <c r="CT22" i="2"/>
  <c r="CH22" i="2"/>
  <c r="BU22" i="2"/>
  <c r="BI22" i="2"/>
  <c r="AV22" i="2"/>
  <c r="AJ22" i="2"/>
  <c r="R22" i="2"/>
  <c r="CQ22" i="2"/>
  <c r="CM22" i="2"/>
  <c r="BZ22" i="2"/>
  <c r="BN22" i="2"/>
  <c r="BB22" i="2"/>
  <c r="AO22" i="2"/>
  <c r="AC22" i="2"/>
  <c r="Q22" i="2"/>
  <c r="E22" i="2"/>
  <c r="CD22" i="2"/>
  <c r="CG22" i="2"/>
  <c r="BT22" i="2"/>
  <c r="BH22" i="2"/>
  <c r="AU22" i="2"/>
  <c r="AI22" i="2"/>
  <c r="W22" i="2"/>
  <c r="K22" i="2"/>
  <c r="BW22" i="2"/>
  <c r="CL22" i="2"/>
  <c r="CF22" i="2"/>
  <c r="BS22" i="2"/>
  <c r="BG22" i="2"/>
  <c r="AT22" i="2"/>
  <c r="AH22" i="2"/>
  <c r="P22" i="2"/>
  <c r="J22" i="2"/>
  <c r="D22" i="2"/>
  <c r="C22" i="2"/>
  <c r="BL21" i="2"/>
  <c r="BK21" i="2"/>
  <c r="AX21" i="2"/>
  <c r="AL21" i="2"/>
  <c r="Z21" i="2"/>
  <c r="N21" i="2"/>
  <c r="H21" i="2"/>
  <c r="CA21" i="2"/>
  <c r="BR21" i="2"/>
  <c r="BW21" i="2"/>
  <c r="BQ21" i="2"/>
  <c r="BE21" i="2"/>
  <c r="AR21" i="2"/>
  <c r="AF21" i="2"/>
  <c r="T21" i="2"/>
  <c r="BU21" i="2"/>
  <c r="BF21" i="2"/>
  <c r="BV21" i="2"/>
  <c r="BJ21" i="2"/>
  <c r="AW21" i="2"/>
  <c r="AK21" i="2"/>
  <c r="Y21" i="2"/>
  <c r="M21" i="2"/>
  <c r="G21" i="2"/>
  <c r="BX21" i="2"/>
  <c r="BP21" i="2"/>
  <c r="BD21" i="2"/>
  <c r="AQ21" i="2"/>
  <c r="AE21" i="2"/>
  <c r="S21" i="2"/>
  <c r="L21" i="2"/>
  <c r="F21" i="2"/>
  <c r="BC21" i="2"/>
  <c r="AD21" i="2"/>
  <c r="X21" i="2"/>
  <c r="R21" i="2"/>
  <c r="BI21" i="2"/>
  <c r="BT21" i="2"/>
  <c r="BH21" i="2"/>
  <c r="AU21" i="2"/>
  <c r="AI21" i="2"/>
  <c r="W21" i="2"/>
  <c r="K21" i="2"/>
  <c r="E21" i="2"/>
  <c r="AP21" i="2"/>
  <c r="BZ21" i="2"/>
  <c r="BN21" i="2"/>
  <c r="BB21" i="2"/>
  <c r="AO21" i="2"/>
  <c r="AC21" i="2"/>
  <c r="Q21" i="2"/>
  <c r="AV21" i="2"/>
  <c r="BS21" i="2"/>
  <c r="BG21" i="2"/>
  <c r="AT21" i="2"/>
  <c r="AH21" i="2"/>
  <c r="V21" i="2"/>
  <c r="J21" i="2"/>
  <c r="D21" i="2"/>
  <c r="BO21" i="2"/>
  <c r="AJ21" i="2"/>
  <c r="BY21" i="2"/>
  <c r="BM21" i="2"/>
  <c r="AZ21" i="2"/>
  <c r="AN21" i="2"/>
  <c r="AB21" i="2"/>
  <c r="P21" i="2"/>
  <c r="AY21" i="2"/>
  <c r="AS21" i="2"/>
  <c r="AM21" i="2"/>
  <c r="AG21" i="2"/>
  <c r="AA21" i="2"/>
  <c r="U21" i="2"/>
  <c r="O21" i="2"/>
  <c r="I21" i="2"/>
  <c r="C21" i="2"/>
  <c r="CQ21" i="2"/>
  <c r="CP21" i="2"/>
  <c r="CI21" i="2"/>
  <c r="CT21" i="2"/>
  <c r="CH21" i="2"/>
  <c r="CM21" i="2"/>
  <c r="CG21" i="2"/>
  <c r="CN21" i="2"/>
  <c r="CS21" i="2"/>
  <c r="CO21" i="2"/>
  <c r="CL21" i="2"/>
  <c r="CF21" i="2"/>
  <c r="CR21" i="2"/>
  <c r="CU21" i="2"/>
  <c r="CK21" i="2"/>
  <c r="CE21" i="2"/>
  <c r="CJ21" i="2"/>
  <c r="CD21" i="2"/>
  <c r="CC21" i="2"/>
  <c r="BW20" i="2"/>
  <c r="N20" i="2"/>
  <c r="CA20" i="2"/>
  <c r="CR20" i="2"/>
  <c r="CF20" i="2"/>
  <c r="BS20" i="2"/>
  <c r="BG20" i="2"/>
  <c r="AT20" i="2"/>
  <c r="AB20" i="2"/>
  <c r="AX20" i="2"/>
  <c r="CK20" i="2"/>
  <c r="BX20" i="2"/>
  <c r="BL20" i="2"/>
  <c r="AY20" i="2"/>
  <c r="AM20" i="2"/>
  <c r="AA20" i="2"/>
  <c r="I20" i="2"/>
  <c r="CD20" i="2"/>
  <c r="T20" i="2"/>
  <c r="CH20" i="2"/>
  <c r="CQ20" i="2"/>
  <c r="CE20" i="2"/>
  <c r="BR20" i="2"/>
  <c r="BF20" i="2"/>
  <c r="AS20" i="2"/>
  <c r="AG20" i="2"/>
  <c r="U20" i="2"/>
  <c r="O20" i="2"/>
  <c r="BQ20" i="2"/>
  <c r="CU20" i="2"/>
  <c r="CI20" i="2"/>
  <c r="BP20" i="2"/>
  <c r="BD20" i="2"/>
  <c r="AQ20" i="2"/>
  <c r="AE20" i="2"/>
  <c r="S20" i="2"/>
  <c r="G20" i="2"/>
  <c r="BE20" i="2"/>
  <c r="Z20" i="2"/>
  <c r="CO20" i="2"/>
  <c r="CC20" i="2"/>
  <c r="BV20" i="2"/>
  <c r="BJ20" i="2"/>
  <c r="AW20" i="2"/>
  <c r="AK20" i="2"/>
  <c r="Y20" i="2"/>
  <c r="M20" i="2"/>
  <c r="CP20" i="2"/>
  <c r="AL20" i="2"/>
  <c r="CN20" i="2"/>
  <c r="BU20" i="2"/>
  <c r="BO20" i="2"/>
  <c r="BC20" i="2"/>
  <c r="AP20" i="2"/>
  <c r="AD20" i="2"/>
  <c r="L20" i="2"/>
  <c r="F20" i="2"/>
  <c r="BI20" i="2"/>
  <c r="AV20" i="2"/>
  <c r="AJ20" i="2"/>
  <c r="X20" i="2"/>
  <c r="R20" i="2"/>
  <c r="AR20" i="2"/>
  <c r="CT20" i="2"/>
  <c r="CS20" i="2"/>
  <c r="CG20" i="2"/>
  <c r="BT20" i="2"/>
  <c r="BH20" i="2"/>
  <c r="AU20" i="2"/>
  <c r="AC20" i="2"/>
  <c r="Q20" i="2"/>
  <c r="E20" i="2"/>
  <c r="BK20" i="2"/>
  <c r="H20" i="2"/>
  <c r="CM20" i="2"/>
  <c r="BZ20" i="2"/>
  <c r="BN20" i="2"/>
  <c r="BB20" i="2"/>
  <c r="AO20" i="2"/>
  <c r="AI20" i="2"/>
  <c r="W20" i="2"/>
  <c r="K20" i="2"/>
  <c r="CJ20" i="2"/>
  <c r="AF20" i="2"/>
  <c r="CL20" i="2"/>
  <c r="BY20" i="2"/>
  <c r="BM20" i="2"/>
  <c r="AZ20" i="2"/>
  <c r="AN20" i="2"/>
  <c r="AH20" i="2"/>
  <c r="V20" i="2"/>
  <c r="P20" i="2"/>
  <c r="J20" i="2"/>
  <c r="D20" i="2"/>
  <c r="C20" i="2"/>
  <c r="BQ19" i="2"/>
  <c r="CT19" i="2"/>
  <c r="CL19" i="2"/>
  <c r="BY19" i="2"/>
  <c r="BM19" i="2"/>
  <c r="AZ19" i="2"/>
  <c r="AN19" i="2"/>
  <c r="AB19" i="2"/>
  <c r="P19" i="2"/>
  <c r="CP19" i="2"/>
  <c r="CK19" i="2"/>
  <c r="BX19" i="2"/>
  <c r="BL19" i="2"/>
  <c r="AY19" i="2"/>
  <c r="AS19" i="2"/>
  <c r="AG19" i="2"/>
  <c r="U19" i="2"/>
  <c r="O19" i="2"/>
  <c r="I19" i="2"/>
  <c r="CQ19" i="2"/>
  <c r="CE19" i="2"/>
  <c r="BR19" i="2"/>
  <c r="BF19" i="2"/>
  <c r="AM19" i="2"/>
  <c r="AA19" i="2"/>
  <c r="CJ19" i="2"/>
  <c r="BK19" i="2"/>
  <c r="BE19" i="2"/>
  <c r="AX19" i="2"/>
  <c r="AR19" i="2"/>
  <c r="AL19" i="2"/>
  <c r="AF19" i="2"/>
  <c r="Z19" i="2"/>
  <c r="T19" i="2"/>
  <c r="N19" i="2"/>
  <c r="H19" i="2"/>
  <c r="BV19" i="2"/>
  <c r="BJ19" i="2"/>
  <c r="AW19" i="2"/>
  <c r="AK19" i="2"/>
  <c r="Y19" i="2"/>
  <c r="M19" i="2"/>
  <c r="G19" i="2"/>
  <c r="CO19" i="2"/>
  <c r="BP19" i="2"/>
  <c r="BD19" i="2"/>
  <c r="AQ19" i="2"/>
  <c r="AE19" i="2"/>
  <c r="S19" i="2"/>
  <c r="AJ19" i="2"/>
  <c r="X19" i="2"/>
  <c r="L19" i="2"/>
  <c r="F19" i="2"/>
  <c r="BW19" i="2"/>
  <c r="CN19" i="2"/>
  <c r="BU19" i="2"/>
  <c r="BI19" i="2"/>
  <c r="BC19" i="2"/>
  <c r="AV19" i="2"/>
  <c r="AP19" i="2"/>
  <c r="AD19" i="2"/>
  <c r="R19" i="2"/>
  <c r="CU19" i="2"/>
  <c r="CH19" i="2"/>
  <c r="BO19" i="2"/>
  <c r="CS19" i="2"/>
  <c r="CG19" i="2"/>
  <c r="BT19" i="2"/>
  <c r="BH19" i="2"/>
  <c r="AU19" i="2"/>
  <c r="AI19" i="2"/>
  <c r="W19" i="2"/>
  <c r="K19" i="2"/>
  <c r="E19" i="2"/>
  <c r="CI19" i="2"/>
  <c r="CA19" i="2"/>
  <c r="CM19" i="2"/>
  <c r="BZ19" i="2"/>
  <c r="BN19" i="2"/>
  <c r="BB19" i="2"/>
  <c r="AO19" i="2"/>
  <c r="AC19" i="2"/>
  <c r="Q19" i="2"/>
  <c r="CD19" i="2"/>
  <c r="CC19" i="2"/>
  <c r="CR19" i="2"/>
  <c r="CF19" i="2"/>
  <c r="BS19" i="2"/>
  <c r="BG19" i="2"/>
  <c r="AT19" i="2"/>
  <c r="AH19" i="2"/>
  <c r="V19" i="2"/>
  <c r="J19" i="2"/>
  <c r="D19" i="2"/>
  <c r="C19" i="2"/>
  <c r="CB18" i="2" l="1"/>
  <c r="BS18" i="2"/>
  <c r="B2" i="8" a="1"/>
  <c r="B2" i="8" s="1"/>
  <c r="BR18" i="2" l="1"/>
  <c r="BI18" i="2"/>
  <c r="AM18" i="2"/>
  <c r="BO18" i="2"/>
  <c r="X18" i="2"/>
  <c r="I18" i="2"/>
  <c r="BP18" i="2"/>
  <c r="BJ18" i="2"/>
  <c r="BL18" i="2"/>
  <c r="P18" i="2"/>
  <c r="CI18" i="2"/>
  <c r="BC18" i="2"/>
  <c r="CT18" i="2"/>
  <c r="Q18" i="2"/>
  <c r="AF18" i="2"/>
  <c r="BM18" i="2"/>
  <c r="Z18" i="2"/>
  <c r="AH18" i="2"/>
  <c r="CO18" i="2"/>
  <c r="F18" i="2"/>
  <c r="CH18" i="2"/>
  <c r="BQ18" i="2"/>
  <c r="AY18" i="2"/>
  <c r="AI18" i="2"/>
  <c r="BU18" i="2"/>
  <c r="BH18" i="2"/>
  <c r="G18" i="2"/>
  <c r="AZ18" i="2"/>
  <c r="W18" i="2"/>
  <c r="BX18" i="2"/>
  <c r="BK18" i="2"/>
  <c r="AG18" i="2"/>
  <c r="BN18" i="2"/>
  <c r="B1" i="2" l="1"/>
  <c r="M18" i="2" l="1"/>
  <c r="CU18" i="2"/>
  <c r="CQ18" i="2"/>
  <c r="CA18" i="2"/>
  <c r="CN18" i="2"/>
  <c r="CR18" i="2"/>
  <c r="K18" i="2"/>
  <c r="CS18" i="2"/>
  <c r="CP18" i="2"/>
  <c r="Y18" i="2"/>
  <c r="CM18" i="2"/>
  <c r="CK18" i="2"/>
  <c r="H18" i="2"/>
  <c r="BV18" i="2"/>
  <c r="L18" i="2"/>
  <c r="BZ18" i="2"/>
  <c r="AL18" i="2"/>
  <c r="V9" i="3" l="1"/>
  <c r="V8" i="3"/>
  <c r="V7" i="3"/>
  <c r="V6" i="3"/>
  <c r="V5" i="3"/>
  <c r="V4" i="3"/>
  <c r="V3" i="3"/>
  <c r="V2" i="3"/>
  <c r="S18" i="2" l="1"/>
  <c r="E18" i="2"/>
  <c r="CD18" i="2"/>
  <c r="AP18" i="2" l="1"/>
  <c r="T18" i="2"/>
  <c r="AD18" i="2"/>
  <c r="AV18" i="2"/>
  <c r="BF18" i="2"/>
  <c r="D18" i="2"/>
  <c r="AW18" i="2"/>
  <c r="AB18" i="2"/>
  <c r="BE18" i="2"/>
  <c r="CG18" i="2"/>
  <c r="BB18" i="2"/>
  <c r="AR18" i="2"/>
  <c r="O18" i="2"/>
  <c r="J18" i="2"/>
  <c r="BY18" i="2"/>
  <c r="BG18" i="2"/>
  <c r="AK18" i="2"/>
  <c r="CJ18" i="2"/>
  <c r="BT18" i="2"/>
  <c r="CF18" i="2"/>
  <c r="V18" i="2"/>
  <c r="AT18" i="2"/>
  <c r="AX18" i="2"/>
  <c r="AE18" i="2"/>
  <c r="AQ18" i="2"/>
  <c r="BD18" i="2"/>
  <c r="R18" i="2"/>
  <c r="AJ18" i="2"/>
  <c r="AN18" i="2"/>
  <c r="AA18" i="2"/>
  <c r="N18" i="2"/>
  <c r="CL18" i="2"/>
  <c r="U18" i="2"/>
  <c r="CC18" i="2"/>
  <c r="CE18" i="2"/>
  <c r="AO18" i="2"/>
  <c r="AU18" i="2"/>
  <c r="BW18" i="2"/>
  <c r="AC18" i="2"/>
  <c r="AS18" i="2"/>
  <c r="C1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1" authorId="0" shapeId="0" xr:uid="{FA018AF5-AF63-402A-B7B4-262C4A0C7B64}">
      <text>
        <r>
          <rPr>
            <b/>
            <sz val="9"/>
            <color indexed="81"/>
            <rFont val="Segoe UI"/>
            <family val="2"/>
          </rPr>
          <t>PLANK, ANDREAS:</t>
        </r>
        <r>
          <rPr>
            <sz val="9"/>
            <color indexed="81"/>
            <rFont val="Segoe UI"/>
            <family val="2"/>
          </rPr>
          <t xml:space="preserve">
WAHLFREIes Feld „Name der Organisation“ – In welcher Organisation oder Vereinigung sind die Saatgutsammlungsdaten ursprünglich verfaßt worden?</t>
        </r>
      </text>
    </comment>
    <comment ref="E1" authorId="0" shapeId="0" xr:uid="{96E3A7E1-6B67-4DE2-95BD-61ADBC508291}">
      <text>
        <r>
          <rPr>
            <b/>
            <sz val="9"/>
            <color indexed="81"/>
            <rFont val="Segoe UI"/>
            <family val="2"/>
          </rPr>
          <t>PLANK, ANDREAS:</t>
        </r>
        <r>
          <rPr>
            <sz val="9"/>
            <color indexed="81"/>
            <rFont val="Segoe UI"/>
            <family val="2"/>
          </rPr>
          <t xml:space="preserve">
Feld WAHLFREI – „Bestätigt durch“ zur eigenen oder allgemeinen Datenverwaltung</t>
        </r>
      </text>
    </comment>
    <comment ref="F1" authorId="0" shapeId="0" xr:uid="{53336D81-BDC4-48C8-B334-35C3D8DA9AE5}">
      <text>
        <r>
          <rPr>
            <b/>
            <sz val="9"/>
            <color indexed="81"/>
            <rFont val="Segoe UI"/>
            <family val="2"/>
          </rPr>
          <t>PLANK, ANDREAS:</t>
        </r>
        <r>
          <rPr>
            <sz val="9"/>
            <color indexed="81"/>
            <rFont val="Segoe UI"/>
            <family val="2"/>
          </rPr>
          <t xml:space="preserve">
Feld WAHLFREI – „Bestätigungsdatum“ zur eigenen oder allgemeinen Datenverwaltung</t>
        </r>
      </text>
    </comment>
    <comment ref="H1" authorId="0" shapeId="0" xr:uid="{42EA2F50-77C4-4127-A0C8-5677515C5C0E}">
      <text>
        <r>
          <rPr>
            <b/>
            <sz val="9"/>
            <color indexed="81"/>
            <rFont val="Segoe UI"/>
            <family val="2"/>
          </rPr>
          <t>PLANK, ANDREAS:</t>
        </r>
        <r>
          <rPr>
            <sz val="9"/>
            <color indexed="81"/>
            <rFont val="Segoe UI"/>
            <family val="2"/>
          </rPr>
          <t xml:space="preserve">
WAHLFREIes Feld „Kennziffer (ID) des Importvorgangs“ – Ein technisches Verwaltungs-Datenfeld für den Importvorgang.</t>
        </r>
      </text>
    </comment>
    <comment ref="T1" authorId="0" shapeId="0" xr:uid="{3FD02AD0-0944-4828-8232-8C091C133E0A}">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AB1" authorId="0" shapeId="0" xr:uid="{C9C40358-1D82-4405-BC45-30D5847960B0}">
      <text>
        <r>
          <rPr>
            <b/>
            <sz val="9"/>
            <color indexed="81"/>
            <rFont val="Segoe UI"/>
            <family val="2"/>
          </rPr>
          <t>PLANK, ANDREAS:</t>
        </r>
        <r>
          <rPr>
            <sz val="9"/>
            <color indexed="81"/>
            <rFont val="Segoe UI"/>
            <family val="2"/>
          </rPr>
          <t xml:space="preserve">
WAHLFREIes Feld „Bezug des Sammlungsobjektes/Bezieher“ – für Datensammlung BG Berlin</t>
        </r>
      </text>
    </comment>
    <comment ref="AE1" authorId="0" shapeId="0" xr:uid="{64BCFE98-24A8-4D5B-BACD-A3DB3C31CEA6}">
      <text>
        <r>
          <rPr>
            <b/>
            <sz val="9"/>
            <color indexed="81"/>
            <rFont val="Segoe UI"/>
            <family val="2"/>
          </rPr>
          <t>PLANK, ANDREAS:</t>
        </r>
        <r>
          <rPr>
            <sz val="9"/>
            <color indexed="81"/>
            <rFont val="Segoe UI"/>
            <family val="2"/>
          </rPr>
          <t xml:space="preserve">
WAHLFREIes Feld – „Sammelnummer“ für BG Berlin</t>
        </r>
      </text>
    </comment>
    <comment ref="AF1" authorId="0" shapeId="0" xr:uid="{8B075A05-530D-491E-B1C0-34CBB8607299}">
      <text>
        <r>
          <rPr>
            <b/>
            <sz val="9"/>
            <color indexed="81"/>
            <rFont val="Segoe UI"/>
            <family val="2"/>
          </rPr>
          <t>PLANK, ANDREAS:</t>
        </r>
        <r>
          <rPr>
            <sz val="9"/>
            <color indexed="81"/>
            <rFont val="Segoe UI"/>
            <family val="2"/>
          </rPr>
          <t xml:space="preserve">
WAHLFREIes Feld „Anzahl Einzelproben“ –  für Datensammlung BG Berlin</t>
        </r>
      </text>
    </comment>
    <comment ref="AR1" authorId="0" shapeId="0" xr:uid="{9D6FFE89-14AC-4DA5-9634-4B3B0B04EBCE}">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erzeugt</t>
        </r>
      </text>
    </comment>
    <comment ref="AS1" authorId="0" shapeId="0" xr:uid="{D1A924A8-3D62-45EA-AA39-3D5F95C63ACC}">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 xml:space="preserve"> erzeugt</t>
        </r>
      </text>
    </comment>
    <comment ref="AT1" authorId="0" shapeId="0" xr:uid="{0A65E71B-D930-43C5-B7A2-7DE532C02F47}">
      <text>
        <r>
          <rPr>
            <b/>
            <sz val="9"/>
            <color indexed="81"/>
            <rFont val="Segoe UI"/>
            <family val="2"/>
          </rPr>
          <t>PLANK, ANDREAS:</t>
        </r>
        <r>
          <rPr>
            <sz val="9"/>
            <color indexed="81"/>
            <rFont val="Segoe UI"/>
            <family val="2"/>
          </rPr>
          <t xml:space="preserve">
WAHLFREIes Feld – Enthält der Datensatz schutzwürdige Daten, z.B. die genaue Koordinatenangabe des Fundpunktes? (alte Bezeichnung: sensible Daten, aber sensible (=empfindsame) Daten gibt es nicht ;-) …).
Für </t>
        </r>
        <r>
          <rPr>
            <b/>
            <sz val="9"/>
            <color indexed="81"/>
            <rFont val="Segoe UI"/>
            <family val="2"/>
          </rPr>
          <t>Import</t>
        </r>
        <r>
          <rPr>
            <sz val="9"/>
            <color indexed="81"/>
            <rFont val="Segoe UI"/>
            <family val="2"/>
          </rPr>
          <t xml:space="preserve"> „(Koordinaten)Ungenauigkeit“ verwenden</t>
        </r>
      </text>
    </comment>
    <comment ref="AU1" authorId="0" shapeId="0" xr:uid="{A3FAF19D-53F3-4429-9F93-96320BA3E139}">
      <text>
        <r>
          <rPr>
            <b/>
            <sz val="9"/>
            <color indexed="81"/>
            <rFont val="Segoe UI"/>
            <family val="2"/>
          </rPr>
          <t>PLANK, ANDREAS:</t>
        </r>
        <r>
          <rPr>
            <sz val="9"/>
            <color indexed="81"/>
            <rFont val="Segoe UI"/>
            <family val="2"/>
          </rPr>
          <t xml:space="preserve">
WAHLFREIes Feld – Festlegen wie ungenau eine Koordinate veröffentlicht werden soll</t>
        </r>
      </text>
    </comment>
    <comment ref="AV1" authorId="0" shapeId="0" xr:uid="{3172A247-8294-457C-9E96-B7332CF75A6E}">
      <text>
        <r>
          <rPr>
            <b/>
            <sz val="9"/>
            <color indexed="81"/>
            <rFont val="Segoe UI"/>
            <family val="2"/>
          </rPr>
          <t>PLANK, ANDREAS:</t>
        </r>
        <r>
          <rPr>
            <sz val="9"/>
            <color indexed="81"/>
            <rFont val="Segoe UI"/>
            <family val="2"/>
          </rPr>
          <t xml:space="preserve">
EMPFOHLENes Feld – Höhenlage (z.B. „55“) oder Höhenbereich („100-120“) in m (üNN)</t>
        </r>
      </text>
    </comment>
    <comment ref="AX1" authorId="0" shapeId="0" xr:uid="{5D43C4F1-25FE-4397-9E98-1D3722958834}">
      <text>
        <r>
          <rPr>
            <b/>
            <sz val="9"/>
            <color indexed="81"/>
            <rFont val="Segoe UI"/>
            <family val="2"/>
          </rPr>
          <t>PLANK, ANDREAS:</t>
        </r>
        <r>
          <rPr>
            <sz val="9"/>
            <color indexed="81"/>
            <rFont val="Segoe UI"/>
            <family val="2"/>
          </rPr>
          <t xml:space="preserve">
Diese Übersetzung ist beispielhaft auf </t>
        </r>
        <r>
          <rPr>
            <i/>
            <sz val="9"/>
            <color indexed="81"/>
            <rFont val="Segoe UI"/>
            <family val="2"/>
          </rPr>
          <t>Englisch</t>
        </r>
        <r>
          <rPr>
            <sz val="9"/>
            <color indexed="81"/>
            <rFont val="Segoe UI"/>
            <family val="2"/>
          </rPr>
          <t xml:space="preserve"> festgestellt und die Einzelwerte in der Spalte werden selbtätig übersetzt aus Vorgabewerten der (Nachbar)Spalte </t>
        </r>
        <r>
          <rPr>
            <i/>
            <sz val="9"/>
            <color indexed="81"/>
            <rFont val="Segoe UI"/>
            <family val="2"/>
          </rPr>
          <t>»Hangneigung«</t>
        </r>
        <r>
          <rPr>
            <sz val="9"/>
            <color indexed="81"/>
            <rFont val="Segoe UI"/>
            <family val="2"/>
          </rPr>
          <t xml:space="preserve">. Die Übersetzungszuordnung findet man im Arbeitsblatt </t>
        </r>
        <r>
          <rPr>
            <i/>
            <sz val="9"/>
            <color indexed="81"/>
            <rFont val="Segoe UI"/>
            <family val="2"/>
          </rPr>
          <t>»Datenwertübersetzung«</t>
        </r>
      </text>
    </comment>
    <comment ref="AY1" authorId="0" shapeId="0" xr:uid="{8BF61FE4-7F71-47AA-BBB6-1813C2F9F92F}">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J1" authorId="0" shapeId="0" xr:uid="{CB6787B7-B181-4291-BD94-CD6557943532}">
      <text>
        <r>
          <rPr>
            <b/>
            <sz val="9"/>
            <color indexed="81"/>
            <rFont val="Segoe UI"/>
            <family val="2"/>
          </rPr>
          <t>PLANK, ANDREAS:</t>
        </r>
        <r>
          <rPr>
            <sz val="9"/>
            <color indexed="81"/>
            <rFont val="Segoe UI"/>
            <family val="2"/>
          </rPr>
          <t xml:space="preserve">
WAHLFREIes Feld „Keine Saatgutbeprobung - Anderer Grund“ künstliches Ergänzungsfeld (der Auswahlstufen in „Saatgutbeprobung“) für Ursachen erfolgloser Saatgutbeprobung außerdem</t>
        </r>
      </text>
    </comment>
    <comment ref="BM1" authorId="0" shapeId="0" xr:uid="{1C5794DB-B002-49C3-B337-4EA8C198F5B9}">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N1" authorId="0" shapeId="0" xr:uid="{466491D0-FEDB-444D-8205-05DABBACCC75}">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O1" authorId="0" shapeId="0" xr:uid="{C27DFED1-4523-45F8-9B04-F1DC6BA03323}">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S1" authorId="0" shapeId="0" xr:uid="{8D1193FE-6435-43B7-A6F0-3291148C255C}">
      <text>
        <r>
          <rPr>
            <b/>
            <sz val="9"/>
            <color indexed="81"/>
            <rFont val="Segoe UI"/>
            <family val="2"/>
          </rPr>
          <t>PLANK, ANDREAS:</t>
        </r>
        <r>
          <rPr>
            <sz val="9"/>
            <color indexed="81"/>
            <rFont val="Segoe UI"/>
            <family val="2"/>
          </rPr>
          <t xml:space="preserve">
Diese Beispileübersetzung ist auf </t>
        </r>
        <r>
          <rPr>
            <i/>
            <sz val="9"/>
            <color indexed="81"/>
            <rFont val="Segoe UI"/>
            <family val="2"/>
          </rPr>
          <t>Englisch</t>
        </r>
        <r>
          <rPr>
            <sz val="9"/>
            <color indexed="81"/>
            <rFont val="Segoe UI"/>
            <family val="2"/>
          </rPr>
          <t xml:space="preserve">festgestellt und die Einzelwerte in der Spalte werden selbtätig übersetzt aus Vorgabewerten der (Nachbar)Spalte </t>
        </r>
        <r>
          <rPr>
            <i/>
            <sz val="9"/>
            <color indexed="81"/>
            <rFont val="Segoe UI"/>
            <family val="2"/>
          </rPr>
          <t>»Phänologischer Zustand«</t>
        </r>
        <r>
          <rPr>
            <sz val="9"/>
            <color indexed="81"/>
            <rFont val="Segoe UI"/>
            <family val="2"/>
          </rPr>
          <t xml:space="preserve">. Die Übersetzungszuordnung findet man im Arbeitsblatt </t>
        </r>
        <r>
          <rPr>
            <i/>
            <sz val="9"/>
            <color indexed="81"/>
            <rFont val="Segoe UI"/>
            <family val="2"/>
          </rPr>
          <t>»Datenwertübersetzung«</t>
        </r>
      </text>
    </comment>
    <comment ref="BV1" authorId="0" shapeId="0" xr:uid="{09969B5F-3433-4666-BB35-7A42AF4AD37C}">
      <text>
        <r>
          <rPr>
            <b/>
            <sz val="9"/>
            <color indexed="81"/>
            <rFont val="Segoe UI"/>
            <family val="2"/>
          </rPr>
          <t>PLANK, ANDREAS:</t>
        </r>
        <r>
          <rPr>
            <sz val="9"/>
            <color indexed="81"/>
            <rFont val="Segoe UI"/>
            <family val="2"/>
          </rPr>
          <t xml:space="preserve">
WAHLFREIes Feld „pH Wert“ – Welchen pH Wertebereich hatte der Boden?</t>
        </r>
      </text>
    </comment>
    <comment ref="BX1" authorId="0" shapeId="0" xr:uid="{484825DB-ABBE-4D4B-B3AE-B953EA916ABA}">
      <text>
        <r>
          <rPr>
            <b/>
            <sz val="9"/>
            <color indexed="81"/>
            <rFont val="Segoe UI"/>
            <family val="2"/>
          </rPr>
          <t>PLANK, ANDREAS:</t>
        </r>
        <r>
          <rPr>
            <sz val="9"/>
            <color indexed="81"/>
            <rFont val="Segoe UI"/>
            <family val="2"/>
          </rPr>
          <t xml:space="preserve">
WAHLFREIes Feld „Sonstige (aktuelle) Pflegemaßnahmen außerdem“, künstliches Ergänzungsfeld zur Ergänzung für „Aktuelle Pflegemaßnahmen“</t>
        </r>
      </text>
    </comment>
    <comment ref="BZ1" authorId="0" shapeId="0" xr:uid="{06A6A776-3803-4160-B43A-D556DDC8716E}">
      <text>
        <r>
          <rPr>
            <b/>
            <sz val="9"/>
            <color indexed="81"/>
            <rFont val="Segoe UI"/>
            <family val="2"/>
          </rPr>
          <t>PLANK, ANDREAS:</t>
        </r>
        <r>
          <rPr>
            <sz val="9"/>
            <color indexed="81"/>
            <rFont val="Segoe UI"/>
            <family val="2"/>
          </rPr>
          <t xml:space="preserve">
WAHLFREIes Feld „Notwendige Pflegemaßnahmen außerdem“, künstliches Ergänzungsfeld zur Ergänzung für „Notwendige Pflegemaßnahmen“</t>
        </r>
      </text>
    </comment>
    <comment ref="CB1" authorId="0" shapeId="0" xr:uid="{5424D265-229A-4CB5-B84D-50F38B86AC00}">
      <text>
        <r>
          <rPr>
            <b/>
            <sz val="9"/>
            <color indexed="81"/>
            <rFont val="Segoe UI"/>
            <family val="2"/>
          </rPr>
          <t>PLANK, ANDREAS:</t>
        </r>
        <r>
          <rPr>
            <sz val="9"/>
            <color indexed="81"/>
            <rFont val="Segoe UI"/>
            <family val="2"/>
          </rPr>
          <t xml:space="preserve">
WAHLFREIes Feld „Gefährdungsursachen sonstige“ als künstliches Ergänzungsfeld (der Auswahlstufen) für „Gefährdungsursachen“, die außerdem in Betracht kommen</t>
        </r>
      </text>
    </comment>
    <comment ref="CH1" authorId="0" shapeId="0" xr:uid="{D450E4BF-0329-48CE-BBF8-554B6603706F}">
      <text>
        <r>
          <rPr>
            <b/>
            <sz val="9"/>
            <color indexed="81"/>
            <rFont val="Segoe UI"/>
            <family val="2"/>
          </rPr>
          <t>PLANK, ANDREAS:</t>
        </r>
        <r>
          <rPr>
            <sz val="9"/>
            <color indexed="81"/>
            <rFont val="Segoe UI"/>
            <family val="2"/>
          </rPr>
          <t xml:space="preserve">
Wurden Keimversuche von der Saatgutsammlung angefertigt?</t>
        </r>
      </text>
    </comment>
    <comment ref="AA2" authorId="1" shapeId="0" xr:uid="{00000000-0006-0000-0200-000003000000}">
      <text>
        <r>
          <rPr>
            <sz val="10"/>
            <rFont val="Arial"/>
            <family val="2"/>
          </rPr>
          <t xml:space="preserve">Plank, Andreas:
</t>
        </r>
        <r>
          <rPr>
            <sz val="9"/>
            <color rgb="FF000000"/>
            <rFont val="Segoe UI"/>
            <family val="2"/>
            <charset val="1"/>
          </rPr>
          <t>Werte waren unstimmig, durch Portalprüfung ergänzt aus Blatt Arbeitsdatei</t>
        </r>
      </text>
    </comment>
    <comment ref="AA3" authorId="1" shapeId="0" xr:uid="{00000000-0006-0000-0200-000004000000}">
      <text>
        <r>
          <rPr>
            <sz val="10"/>
            <rFont val="Arial"/>
            <family val="2"/>
          </rPr>
          <t xml:space="preserve">Plank, Andreas:
</t>
        </r>
        <r>
          <rPr>
            <sz val="9"/>
            <color rgb="FF000000"/>
            <rFont val="Segoe UI"/>
            <family val="2"/>
            <charset val="1"/>
          </rPr>
          <t>Werte waren unstimmig, durch Portalprüfung ergänzt aus Blatt Arbeitsdatei</t>
        </r>
      </text>
    </comment>
    <comment ref="AV3" authorId="1" shapeId="0" xr:uid="{00000000-0006-0000-0200-000008000000}">
      <text>
        <r>
          <rPr>
            <sz val="10"/>
            <rFont val="Arial"/>
            <family val="2"/>
          </rPr>
          <t xml:space="preserve">Plank, Andreas:
</t>
        </r>
        <r>
          <rPr>
            <sz val="9"/>
            <color rgb="FF000000"/>
            <rFont val="Segoe UI"/>
            <family val="2"/>
            <charset val="1"/>
          </rPr>
          <t>Leerwert wurde ergänzt aus Blatt Arbeitsdatei</t>
        </r>
      </text>
    </comment>
    <comment ref="AA4" authorId="1" shapeId="0" xr:uid="{00000000-0006-0000-0200-000005000000}">
      <text>
        <r>
          <rPr>
            <sz val="10"/>
            <rFont val="Arial"/>
            <family val="2"/>
          </rPr>
          <t xml:space="preserve">Plank, Andreas:
</t>
        </r>
        <r>
          <rPr>
            <sz val="9"/>
            <color rgb="FF000000"/>
            <rFont val="Segoe UI"/>
            <family val="2"/>
            <charset val="1"/>
          </rPr>
          <t>Werte waren unstimmig, durch Portalprüfung ergänzt aus Blatt Arbeitsdatei</t>
        </r>
      </text>
    </comment>
    <comment ref="AA5" authorId="1" shapeId="0" xr:uid="{00000000-0006-0000-0200-000006000000}">
      <text>
        <r>
          <rPr>
            <sz val="10"/>
            <rFont val="Arial"/>
            <family val="2"/>
          </rPr>
          <t xml:space="preserve">Plank, Andreas:
</t>
        </r>
        <r>
          <rPr>
            <sz val="9"/>
            <color rgb="FF000000"/>
            <rFont val="Segoe UI"/>
            <family val="2"/>
            <charset val="1"/>
          </rPr>
          <t>Werte waren unstimmig, durch Portalprüfung ergänzt aus Blatt Arbeitsdatei</t>
        </r>
      </text>
    </comment>
    <comment ref="U6" authorId="1" shapeId="0" xr:uid="{00000000-0006-0000-0200-000001000000}">
      <text>
        <r>
          <rPr>
            <sz val="10"/>
            <rFont val="Arial"/>
            <family val="2"/>
          </rPr>
          <t xml:space="preserve">Plank, Andreas:
</t>
        </r>
        <r>
          <rPr>
            <sz val="9"/>
            <color rgb="FF000000"/>
            <rFont val="Segoe UI"/>
            <family val="2"/>
            <charset val="1"/>
          </rPr>
          <t>scheinbar noch ohne WIPs-Akzession ID (10.3.2025)</t>
        </r>
      </text>
    </comment>
    <comment ref="AA6" authorId="1" shapeId="0" xr:uid="{00000000-0006-0000-0200-000007000000}">
      <text>
        <r>
          <rPr>
            <sz val="10"/>
            <rFont val="Arial"/>
            <family val="2"/>
          </rPr>
          <t xml:space="preserve">Plank, Andreas:
</t>
        </r>
        <r>
          <rPr>
            <sz val="9"/>
            <color rgb="FF000000"/>
            <rFont val="Segoe UI"/>
            <family val="2"/>
            <charset val="1"/>
          </rPr>
          <t>Werte waren unstimmig, durch Portalprüfung ergänzt aus Blatt Arbeitsdatei</t>
        </r>
      </text>
    </comment>
    <comment ref="U7" authorId="1" shapeId="0" xr:uid="{00000000-0006-0000-0200-000002000000}">
      <text>
        <r>
          <rPr>
            <sz val="10"/>
            <rFont val="Arial"/>
            <family val="2"/>
          </rPr>
          <t xml:space="preserve">Plank, Andreas:
</t>
        </r>
        <r>
          <rPr>
            <sz val="9"/>
            <color rgb="FF000000"/>
            <rFont val="Segoe UI"/>
            <family val="2"/>
            <charset val="1"/>
          </rPr>
          <t>scheinbar noch ohne WIPs-Akzession ID (10.3.2025)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5" authorId="0" shapeId="0" xr:uid="{B197F79C-0103-4513-BB25-3FBCEED3806A}">
      <text>
        <r>
          <rPr>
            <b/>
            <sz val="9"/>
            <color indexed="81"/>
            <rFont val="Segoe UI"/>
            <family val="2"/>
          </rPr>
          <t>PLANK, ANDREAS:</t>
        </r>
        <r>
          <rPr>
            <sz val="9"/>
            <color indexed="81"/>
            <rFont val="Segoe UI"/>
            <family val="2"/>
          </rPr>
          <t xml:space="preserve">
Wurde wohl noch nicht importiert, und sollte im Fallbeispiel Herbarverknüpfungen weggelassen werden (oder notfalls vollständigen Einzel-Datensatz importieren)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B2" authorId="0" shapeId="0" xr:uid="{00000000-0006-0000-0100-000001000000}">
      <text>
        <r>
          <rPr>
            <sz val="10"/>
            <rFont val="Arial"/>
            <family val="2"/>
          </rPr>
          <t xml:space="preserve">PLANK, ANDREAS:
</t>
        </r>
        <r>
          <rPr>
            <sz val="9"/>
            <color rgb="FF000000"/>
            <rFont val="Segoe UI"/>
            <family val="2"/>
            <charset val="1"/>
          </rPr>
          <t>Dieser »</t>
        </r>
        <r>
          <rPr>
            <i/>
            <sz val="9"/>
            <color rgb="FF000000"/>
            <rFont val="Segoe UI"/>
            <family val="2"/>
            <charset val="1"/>
          </rPr>
          <t>feldschlüsselSammlDaten:…</t>
        </r>
        <r>
          <rPr>
            <sz val="9"/>
            <color rgb="FF000000"/>
            <rFont val="Segoe UI"/>
            <family val="2"/>
            <charset val="1"/>
          </rPr>
          <t>« ist ein künstlicher *</t>
        </r>
        <r>
          <rPr>
            <b/>
            <sz val="9"/>
            <color rgb="FF000000"/>
            <rFont val="Segoe UI"/>
            <family val="2"/>
            <charset val="1"/>
          </rPr>
          <t>eindeutiger</t>
        </r>
        <r>
          <rPr>
            <sz val="9"/>
            <color rgb="FF000000"/>
            <rFont val="Segoe UI"/>
            <family val="2"/>
            <charset val="1"/>
          </rPr>
          <t xml:space="preserve">* Zugriffs-Schlüssel auf die Übersetzungsfelder vermittels XVERWEIS(…). Der Schlüssel DARF nur </t>
        </r>
        <r>
          <rPr>
            <i/>
            <sz val="9"/>
            <color rgb="FF000000"/>
            <rFont val="Segoe UI"/>
            <family val="2"/>
          </rPr>
          <t>eineinzig</t>
        </r>
        <r>
          <rPr>
            <sz val="9"/>
            <color rgb="FF000000"/>
            <rFont val="Segoe UI"/>
            <family val="2"/>
            <charset val="1"/>
          </rPr>
          <t xml:space="preserve"> sein, sonst gibt es Kuddelmuddel ;-) …</t>
        </r>
      </text>
    </comment>
    <comment ref="BJ3" authorId="0" shapeId="0" xr:uid="{F6F0911F-6824-46B5-963F-1881582C45BD}">
      <text>
        <r>
          <rPr>
            <b/>
            <sz val="9"/>
            <color indexed="81"/>
            <rFont val="Segoe UI"/>
            <family val="2"/>
          </rPr>
          <t>PLANK, ANDREAS:</t>
        </r>
        <r>
          <rPr>
            <sz val="9"/>
            <color indexed="81"/>
            <rFont val="Segoe UI"/>
            <family val="2"/>
          </rPr>
          <t xml:space="preserve">
https://wiki.bgbm.org/wips-daten/index.php/Intern_Diskussion:Datenfelder_zu_Sammlungsdaten_insgesamt#Bedeutung_der_Felder_%C2%BBAufnahmemethode%C2%AB_und_%C2%BBSammelstrategie%C2%AB_kl%C3%A4ren </t>
        </r>
      </text>
    </comment>
    <comment ref="B4" authorId="0" shapeId="0" xr:uid="{E76E93FC-DB6D-43B9-A0D3-74952CED8372}">
      <text>
        <r>
          <rPr>
            <b/>
            <sz val="9"/>
            <color indexed="81"/>
            <rFont val="Segoe UI"/>
            <family val="2"/>
          </rPr>
          <t>PLANK, ANDREAS:</t>
        </r>
        <r>
          <rPr>
            <sz val="9"/>
            <color indexed="81"/>
            <rFont val="Segoe UI"/>
            <family val="2"/>
          </rPr>
          <t xml:space="preserve">
Eher allgemeinsprachlich gedachte Begriffe zwischen fachsprachlich und laienhaft</t>
        </r>
      </text>
    </comment>
    <comment ref="AI4" authorId="0" shapeId="0" xr:uid="{A73CB3FE-C7AE-42CA-AEE4-EF96FA94BE31}">
      <text>
        <r>
          <rPr>
            <b/>
            <sz val="9"/>
            <color indexed="81"/>
            <rFont val="Segoe UI"/>
            <family val="2"/>
          </rPr>
          <t>PLANK, ANDREAS:</t>
        </r>
        <r>
          <rPr>
            <sz val="9"/>
            <color indexed="81"/>
            <rFont val="Segoe UI"/>
            <family val="2"/>
          </rPr>
          <t xml:space="preserve">
Feld „Daten schutzwürdig/schützenswert“ = alte Bezeichnung „sensible Daten – aber sensible (=empfindsame) Daten gibt es nicht ;-)</t>
        </r>
      </text>
    </comment>
    <comment ref="B5" authorId="0" shapeId="0" xr:uid="{71BDCD4C-B4B4-4692-9196-326C8843247B}">
      <text>
        <r>
          <rPr>
            <b/>
            <sz val="9"/>
            <color indexed="81"/>
            <rFont val="Segoe UI"/>
            <family val="2"/>
          </rPr>
          <t>PLANK, ANDREAS:</t>
        </r>
        <r>
          <rPr>
            <sz val="9"/>
            <color indexed="81"/>
            <rFont val="Segoe UI"/>
            <family val="2"/>
          </rPr>
          <t xml:space="preserve">
Datenfelder für den </t>
        </r>
        <r>
          <rPr>
            <i/>
            <sz val="9"/>
            <color indexed="81"/>
            <rFont val="Segoe UI"/>
            <family val="2"/>
          </rPr>
          <t>eigenen</t>
        </r>
        <r>
          <rPr>
            <sz val="9"/>
            <color indexed="81"/>
            <rFont val="Segoe UI"/>
            <family val="2"/>
          </rPr>
          <t xml:space="preserve"> Botanischen Garten festlegbar (derzeit kopiert von »fachsprachlich, WIPs«), Felder können nach Belieben umgeschrieben werden</t>
        </r>
      </text>
    </comment>
    <comment ref="R6" authorId="0" shapeId="0" xr:uid="{BCB8685C-4660-4BE6-885E-453E7E5FCC08}">
      <text>
        <r>
          <rPr>
            <b/>
            <sz val="9"/>
            <color indexed="81"/>
            <rFont val="Segoe UI"/>
            <family val="2"/>
          </rPr>
          <t>PLANK, ANDREAS:</t>
        </r>
        <r>
          <rPr>
            <sz val="9"/>
            <color indexed="81"/>
            <rFont val="Segoe UI"/>
            <family val="2"/>
          </rPr>
          <t xml:space="preserve">
Hinweis: »</t>
        </r>
        <r>
          <rPr>
            <i/>
            <sz val="9"/>
            <color indexed="81"/>
            <rFont val="Segoe UI"/>
            <family val="2"/>
          </rPr>
          <t>Akzessionsnummer</t>
        </r>
        <r>
          <rPr>
            <sz val="9"/>
            <color indexed="81"/>
            <rFont val="Segoe UI"/>
            <family val="2"/>
          </rPr>
          <t>« ist die Begrifflichkeit für BG Berlin, im Grunde dasgleiche was für WIPs »</t>
        </r>
        <r>
          <rPr>
            <i/>
            <sz val="9"/>
            <color indexed="81"/>
            <rFont val="Segoe UI"/>
            <family val="2"/>
          </rPr>
          <t>Akzession ID</t>
        </r>
        <r>
          <rPr>
            <sz val="9"/>
            <color indexed="81"/>
            <rFont val="Segoe UI"/>
            <family val="2"/>
          </rPr>
          <t>« ist.</t>
        </r>
      </text>
    </comment>
    <comment ref="CA6" authorId="0" shapeId="0" xr:uid="{9214D54F-7662-48E8-AD3C-9C418C472F19}">
      <text>
        <r>
          <rPr>
            <b/>
            <sz val="9"/>
            <color indexed="81"/>
            <rFont val="Segoe UI"/>
            <family val="2"/>
          </rPr>
          <t>PLANK, ANDREAS:</t>
        </r>
        <r>
          <rPr>
            <sz val="9"/>
            <color indexed="81"/>
            <rFont val="Segoe UI"/>
            <family val="2"/>
          </rPr>
          <t xml:space="preserve">
Notizen zur Aufsammlung ODER Notizen zur Geländearbeit</t>
        </r>
      </text>
    </comment>
    <comment ref="CB6" authorId="0" shapeId="0" xr:uid="{6F6DACC4-2723-4639-9A03-37198EF1F250}">
      <text>
        <r>
          <rPr>
            <b/>
            <sz val="9"/>
            <color indexed="81"/>
            <rFont val="Segoe UI"/>
            <family val="2"/>
          </rPr>
          <t>PLANK, ANDREAS:</t>
        </r>
        <r>
          <rPr>
            <sz val="9"/>
            <color indexed="81"/>
            <rFont val="Segoe UI"/>
            <family val="2"/>
          </rPr>
          <t xml:space="preserve">
»Notizen zur Geländearbeit« vermutlich sonderlich für BG Berlin</t>
        </r>
      </text>
    </comment>
    <comment ref="CL6" authorId="0" shapeId="0" xr:uid="{1BC79D3A-89DF-413E-8042-BE2174DB1D78}">
      <text>
        <r>
          <rPr>
            <b/>
            <sz val="9"/>
            <color indexed="81"/>
            <rFont val="Segoe UI"/>
            <family val="2"/>
          </rPr>
          <t>PLANK, ANDREAS:</t>
        </r>
        <r>
          <rPr>
            <sz val="9"/>
            <color indexed="81"/>
            <rFont val="Segoe UI"/>
            <family val="2"/>
          </rPr>
          <t xml:space="preserve">
Ist das Feld veraltet oder ersetzt durch andere?</t>
        </r>
      </text>
    </comment>
    <comment ref="B7" authorId="0" shapeId="0" xr:uid="{16299A21-8333-4A26-AA48-78CC61AB335D}">
      <text>
        <r>
          <rPr>
            <b/>
            <sz val="9"/>
            <color indexed="81"/>
            <rFont val="Segoe UI"/>
            <family val="2"/>
          </rPr>
          <t>PLANK, ANDREAS:</t>
        </r>
        <r>
          <rPr>
            <sz val="9"/>
            <color indexed="81"/>
            <rFont val="Segoe UI"/>
            <family val="2"/>
          </rPr>
          <t xml:space="preserve">
</t>
        </r>
        <r>
          <rPr>
            <i/>
            <sz val="9"/>
            <color indexed="81"/>
            <rFont val="Segoe UI"/>
            <family val="2"/>
          </rPr>
          <t>»fachsprachlich, semantisch«</t>
        </r>
        <r>
          <rPr>
            <sz val="9"/>
            <color indexed="81"/>
            <rFont val="Segoe UI"/>
            <family val="2"/>
          </rPr>
          <t xml:space="preserve"> ist gedacht für Schnellauswertungen in den Pivottabellen/ Gliedertabellen, wo man die erzeugten Spalten annähernd wie Sätze lesen können kann, ohne eine Riesenumschreibarbeit der Spalten tun zu müssen, z.B. »Anzahl von hat Rote Liste Einstufung … ist Verantwortungsart: Rhynchospora alba, hat Rote Liste Einstufung: 3 – gefährdet: → 3«</t>
        </r>
      </text>
    </comment>
    <comment ref="B8" authorId="0" shapeId="0" xr:uid="{EEE2B422-F177-4831-A824-48A99836BB37}">
      <text>
        <r>
          <rPr>
            <b/>
            <sz val="9"/>
            <color indexed="81"/>
            <rFont val="Segoe UI"/>
            <family val="2"/>
          </rPr>
          <t>PLANK, ANDREAS:</t>
        </r>
        <r>
          <rPr>
            <sz val="9"/>
            <color indexed="81"/>
            <rFont val="Segoe UI"/>
            <family val="2"/>
          </rPr>
          <t xml:space="preserve">
Importfeldübersetzungen, die nicht importiert werden SOLLEN, können mit »Nicht importieren…« bevorwortet werden, für die Importhilfe im Portal dann leichter erkennbar. Das Beste für Importe ist, dieserlei (unnötigen) Spalten in der Import-Kopie in einem Zwischenschritt gänzlich zu entfernen.</t>
        </r>
      </text>
    </comment>
    <comment ref="B9" authorId="0" shapeId="0" xr:uid="{00000000-0006-0000-0100-000003000000}">
      <text>
        <r>
          <rPr>
            <sz val="10"/>
            <rFont val="Arial"/>
            <family val="2"/>
          </rPr>
          <t xml:space="preserve">PLANK, ANDREAS:
</t>
        </r>
        <r>
          <rPr>
            <sz val="9"/>
            <color rgb="FF000000"/>
            <rFont val="Segoe UI"/>
            <family val="2"/>
          </rPr>
          <t>Der Importdaten-Code ist im Grunde die technisch eindeutige stetige Kennzeichnung, festzustellen, welches Datenfeld in wips.deutschlandflora.de gemeint ist.</t>
        </r>
      </text>
    </comment>
    <comment ref="BF10" authorId="0" shapeId="0" xr:uid="{CAC3D395-92C8-4FFF-9710-4BD7DA143525}">
      <text>
        <r>
          <rPr>
            <b/>
            <sz val="9"/>
            <color indexed="81"/>
            <rFont val="Segoe UI"/>
            <family val="2"/>
          </rPr>
          <t>PLANK, ANDREAS:</t>
        </r>
        <r>
          <rPr>
            <sz val="9"/>
            <color indexed="81"/>
            <rFont val="Segoe UI"/>
            <family val="2"/>
          </rPr>
          <t xml:space="preserve">
lebende und vorhandene Individuen (Einzelpflanzen) können zahlenmäßig unterschiedlich sein, z.B. vertrocknetes Johanniskraut, was noch Samen tragen kann</t>
        </r>
      </text>
    </comment>
    <comment ref="BX10" authorId="0" shapeId="0" xr:uid="{1A98A0FD-79B0-4DB9-A896-DBDC01B27CE2}">
      <text>
        <r>
          <rPr>
            <b/>
            <sz val="9"/>
            <color indexed="81"/>
            <rFont val="Segoe UI"/>
            <family val="2"/>
          </rPr>
          <t>PLANK, ANDREAS:</t>
        </r>
        <r>
          <rPr>
            <sz val="9"/>
            <color indexed="81"/>
            <rFont val="Segoe UI"/>
            <family val="2"/>
          </rPr>
          <t xml:space="preserve">
Ist das eine (Zusatz)Filterauswahl vom eigentlichen Datenfeld »</t>
        </r>
        <r>
          <rPr>
            <i/>
            <sz val="9"/>
            <color indexed="81"/>
            <rFont val="Segoe UI"/>
            <family val="2"/>
          </rPr>
          <t>Phänologischer Zustand</t>
        </r>
        <r>
          <rPr>
            <sz val="9"/>
            <color indexed="81"/>
            <rFont val="Segoe UI"/>
            <family val="2"/>
          </rPr>
          <t>=Samen/Früchte vom Boden aufgelesen«?</t>
        </r>
      </text>
    </comment>
    <comment ref="CO10" authorId="0" shapeId="0" xr:uid="{0FED7513-2A80-4461-9479-54DF384BC9C3}">
      <text>
        <r>
          <rPr>
            <b/>
            <sz val="9"/>
            <color indexed="81"/>
            <rFont val="Segoe UI"/>
            <family val="2"/>
          </rPr>
          <t>PLANK, ANDREAS:</t>
        </r>
        <r>
          <rPr>
            <sz val="9"/>
            <color indexed="81"/>
            <rFont val="Segoe UI"/>
            <family val="2"/>
          </rPr>
          <t xml:space="preserve">
Ist das ein zusätzlicher Auswahlfilter, der aus anderen Feldern berechnet wird, z.B. Anwesenheit/Null-Nachweis oder Anz. lebender Individuen o.ä.?</t>
        </r>
      </text>
    </comment>
    <comment ref="AR11" authorId="0" shapeId="0" xr:uid="{BE31E521-2EFC-4E63-9CD2-4BB135997863}">
      <text>
        <r>
          <rPr>
            <b/>
            <sz val="9"/>
            <color indexed="81"/>
            <rFont val="Segoe UI"/>
            <charset val="1"/>
          </rPr>
          <t>PLANK, ANDREAS:</t>
        </r>
        <r>
          <rPr>
            <sz val="9"/>
            <color indexed="81"/>
            <rFont val="Segoe UI"/>
            <charset val="1"/>
          </rPr>
          <t xml:space="preserve">
siehe https://www.dcat-ap.de/def/politicalGeocoding/stateKey/</t>
        </r>
      </text>
    </comment>
    <comment ref="AS11" authorId="0" shapeId="0" xr:uid="{CEF14F5B-A0D7-47FB-A70C-37FCC7851720}">
      <text>
        <r>
          <rPr>
            <b/>
            <sz val="9"/>
            <color indexed="81"/>
            <rFont val="Segoe UI"/>
            <charset val="1"/>
          </rPr>
          <t>PLANK, ANDREAS:</t>
        </r>
        <r>
          <rPr>
            <sz val="9"/>
            <color indexed="81"/>
            <rFont val="Segoe UI"/>
            <charset val="1"/>
          </rPr>
          <t xml:space="preserve">
siehe auch https://www.dcat-ap.de/def/politicalGeocoding/districtKey/</t>
        </r>
      </text>
    </comment>
    <comment ref="AT11" authorId="0" shapeId="0" xr:uid="{C2CEAC29-D7CE-462C-AE0C-E7963FEBACB4}">
      <text>
        <r>
          <rPr>
            <b/>
            <sz val="9"/>
            <color indexed="81"/>
            <rFont val="Segoe UI"/>
            <charset val="1"/>
          </rPr>
          <t>PLANK, ANDREAS:</t>
        </r>
        <r>
          <rPr>
            <sz val="9"/>
            <color indexed="81"/>
            <rFont val="Segoe UI"/>
            <charset val="1"/>
          </rPr>
          <t xml:space="preserve">
Siehe auch https://www.dcat-ap.de/def/politicalGeocoding/regionalKey/</t>
        </r>
      </text>
    </comment>
    <comment ref="B13" authorId="0" shapeId="0" xr:uid="{A480E790-042B-46A6-A37C-9EFB43C10AE6}">
      <text>
        <r>
          <rPr>
            <b/>
            <sz val="9"/>
            <color indexed="81"/>
            <rFont val="Segoe UI"/>
            <family val="2"/>
          </rPr>
          <t>PLANK, ANDREAS:</t>
        </r>
        <r>
          <rPr>
            <sz val="9"/>
            <color indexed="81"/>
            <rFont val="Segoe UI"/>
            <family val="2"/>
          </rPr>
          <t xml:space="preserve">
Rein verdeutschte Begriffe können zur Besinnung dienen, was ein Feld tatsächlich begrifflich erfaßt, auch für allgemeine Leute verständlich. Es werden sich vielleicht manche am Verdeutschen abfällig stören, doch ist es als Brückenschlag zum Verständnis gedacht ;-) …</t>
        </r>
      </text>
    </comment>
    <comment ref="B14" authorId="0" shapeId="0" xr:uid="{00000000-0006-0000-0100-000004000000}">
      <text>
        <r>
          <rPr>
            <sz val="10"/>
            <rFont val="Arial"/>
            <family val="2"/>
          </rPr>
          <t xml:space="preserve">PLANK, ANDREAS:
</t>
        </r>
        <r>
          <rPr>
            <sz val="9"/>
            <color rgb="FF000000"/>
            <rFont val="Segoe UI"/>
            <family val="2"/>
          </rPr>
          <t xml:space="preserve">Erforderlichkeitsstufen: ERFORDERELICH (muß, soll, unabdingbar, zwingend notwendig, verpflichtend, obligat – sonst Gesamtausfall) — EMPFOHLEN (sollte, empfehlenswert) — WAHLFREI (darf, wählbar, fakultativ) — NICHT EMPFOHLEN (nicht empfehlenswert, sollte nicht) — DARF NICHT, SOLL NICHT (…). (Excelzeile mit bedingter Formatierung </t>
        </r>
        <r>
          <rPr>
            <b/>
            <sz val="9"/>
            <color rgb="FF000000"/>
            <rFont val="Segoe UI"/>
            <family val="2"/>
          </rPr>
          <t>fett</t>
        </r>
        <r>
          <rPr>
            <sz val="9"/>
            <color rgb="FF000000"/>
            <rFont val="Segoe UI"/>
            <family val="2"/>
          </rPr>
          <t xml:space="preserve"> für ERFORDERLICH, EMPFOHLEN = sozusagen „Mindestdaten“)</t>
        </r>
      </text>
    </comment>
    <comment ref="B15" authorId="0" shapeId="0" xr:uid="{F19000C5-4CF0-4F21-9AED-07871A9319B4}">
      <text>
        <r>
          <rPr>
            <b/>
            <sz val="9"/>
            <color indexed="81"/>
            <rFont val="Segoe UI"/>
            <family val="2"/>
          </rPr>
          <t>PLANK, ANDREAS:</t>
        </r>
        <r>
          <rPr>
            <sz val="9"/>
            <color indexed="81"/>
            <rFont val="Segoe UI"/>
            <family val="2"/>
          </rPr>
          <t xml:space="preserve">
ergänzende gewünschte Auswahlstufen für Eingabezellen in dieser Zeile hinzufügen (als Semikolonliste); und nachfolgend ggf. die BEREICH.VERSCHIEBEN-Formel nachtragen für die Excel-Datenüberprüfung ergänzen, damit man eine Eingabeauswahl erhalten kann, die auf diesen Auswahlstufen gründet. Eine Nachänderung der Auswahlstufen hier würde selbtätig und bequem die geänderten Auswahlstufen durchreichen an die benötigten Zellen vermittels der richtig eingesetzten BEREICH.VERSCHIEBEN-Formel innerhalb der Excel-Zellen-Datenüberprüfung.</t>
        </r>
      </text>
    </comment>
    <comment ref="I15" authorId="0" shapeId="0" xr:uid="{A9331FFD-682A-4981-9C3E-17C9A5859CE7}">
      <text>
        <r>
          <rPr>
            <b/>
            <sz val="9"/>
            <color indexed="81"/>
            <rFont val="Segoe UI"/>
            <family val="2"/>
          </rPr>
          <t>PLANK, ANDREAS:</t>
        </r>
        <r>
          <rPr>
            <sz val="9"/>
            <color indexed="81"/>
            <rFont val="Segoe UI"/>
            <family val="2"/>
          </rPr>
          <t xml:space="preserve">
ergänzende Auswahlstufen hier hinzufügen</t>
        </r>
      </text>
    </comment>
    <comment ref="L15" authorId="0" shapeId="0" xr:uid="{EFC57494-B3D9-402D-A392-23FCC3D5E92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Z15" authorId="0" shapeId="0" xr:uid="{16926857-36F6-46BC-8EBE-B4F2DCEE0F3C}">
      <text>
        <r>
          <rPr>
            <b/>
            <sz val="9"/>
            <color indexed="81"/>
            <rFont val="Segoe UI"/>
            <family val="2"/>
          </rPr>
          <t>PLANK, ANDREAS:</t>
        </r>
        <r>
          <rPr>
            <sz val="9"/>
            <color indexed="81"/>
            <rFont val="Segoe UI"/>
            <family val="2"/>
          </rPr>
          <t xml:space="preserve">
ergänzende Auswahlstufen hier hinzufügen</t>
        </r>
      </text>
    </comment>
    <comment ref="AI15" authorId="0" shapeId="0" xr:uid="{57015696-BC96-4972-9AFA-E27F80111576}">
      <text>
        <r>
          <rPr>
            <b/>
            <sz val="9"/>
            <color indexed="81"/>
            <rFont val="Segoe UI"/>
            <family val="2"/>
          </rPr>
          <t>PLANK, ANDREAS:</t>
        </r>
        <r>
          <rPr>
            <sz val="9"/>
            <color indexed="81"/>
            <rFont val="Segoe UI"/>
            <family val="2"/>
          </rPr>
          <t xml:space="preserve">
ergänzende Auswahlstufen hier hinzufügen</t>
        </r>
      </text>
    </comment>
    <comment ref="AO15" authorId="0" shapeId="0" xr:uid="{FC680393-8155-434B-8DBB-43FA50DC4B1F}">
      <text>
        <r>
          <rPr>
            <b/>
            <sz val="9"/>
            <color indexed="81"/>
            <rFont val="Segoe UI"/>
            <family val="2"/>
          </rPr>
          <t>PLANK, ANDREAS:</t>
        </r>
        <r>
          <rPr>
            <sz val="9"/>
            <color indexed="81"/>
            <rFont val="Segoe UI"/>
            <family val="2"/>
          </rPr>
          <t xml:space="preserve">
Frage: Brauchen wir „kein Beleg“ als ausdrücklichen Fall?</t>
        </r>
      </text>
    </comment>
    <comment ref="AR15" authorId="0" shapeId="0" xr:uid="{88EF29A9-4D2F-48A4-8112-8B3B1242E0CB}">
      <text>
        <r>
          <rPr>
            <b/>
            <sz val="9"/>
            <color indexed="81"/>
            <rFont val="Segoe UI"/>
            <family val="2"/>
          </rPr>
          <t>PLANK, ANDREAS:</t>
        </r>
        <r>
          <rPr>
            <sz val="9"/>
            <color indexed="81"/>
            <rFont val="Segoe UI"/>
            <family val="2"/>
          </rPr>
          <t xml:space="preserve">
ergänzende Auswahlstufen hier hinzufügen</t>
        </r>
      </text>
    </comment>
    <comment ref="BC15" authorId="0" shapeId="0" xr:uid="{E8E04016-943C-4104-84B0-FF304239FBF2}">
      <text>
        <r>
          <rPr>
            <b/>
            <sz val="9"/>
            <color indexed="81"/>
            <rFont val="Segoe UI"/>
            <family val="2"/>
          </rPr>
          <t>PLANK, ANDREAS:</t>
        </r>
        <r>
          <rPr>
            <sz val="9"/>
            <color indexed="81"/>
            <rFont val="Segoe UI"/>
            <family val="2"/>
          </rPr>
          <t xml:space="preserve">
ergänzende Auswahlstufen hier hinzufügen</t>
        </r>
      </text>
    </comment>
    <comment ref="BD15" authorId="0" shapeId="0" xr:uid="{A486BFC0-3078-4497-8863-595D7973286C}">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E15" authorId="0" shapeId="0" xr:uid="{3C737853-483F-48B6-ABDB-2FFC5342D2C9}">
      <text>
        <r>
          <rPr>
            <b/>
            <sz val="9"/>
            <color indexed="81"/>
            <rFont val="Segoe UI"/>
            <family val="2"/>
          </rPr>
          <t>PLANK, ANDREAS:</t>
        </r>
        <r>
          <rPr>
            <sz val="9"/>
            <color indexed="81"/>
            <rFont val="Segoe UI"/>
            <family val="2"/>
          </rPr>
          <t xml:space="preserve">
ergänzende Auswahlstufen hier hinzufügen</t>
        </r>
      </text>
    </comment>
    <comment ref="BF15" authorId="0" shapeId="0" xr:uid="{D64F4485-BA1F-4E50-8CE9-7EA3B208C6C5}">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G15" authorId="0" shapeId="0" xr:uid="{1F5E9C81-2496-4183-945F-66564EC73507}">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H15" authorId="0" shapeId="0" xr:uid="{775A62B1-97CA-4EF2-9499-A29CDFB7156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J15" authorId="0" shapeId="0" xr:uid="{41C99BD4-D2AB-474F-95FC-8A52C9A9C785}">
      <text>
        <r>
          <rPr>
            <b/>
            <sz val="9"/>
            <color indexed="81"/>
            <rFont val="Segoe UI"/>
            <family val="2"/>
          </rPr>
          <t>PLANK, ANDREAS:</t>
        </r>
        <r>
          <rPr>
            <sz val="9"/>
            <color indexed="81"/>
            <rFont val="Segoe UI"/>
            <family val="2"/>
          </rPr>
          <t xml:space="preserve">
ergänzende Auswahlstufen hier hinzufügen</t>
        </r>
      </text>
    </comment>
    <comment ref="BK15" authorId="0" shapeId="0" xr:uid="{3ABC4C28-D8BF-4DFD-8A02-D16261A3AD00}">
      <text>
        <r>
          <rPr>
            <b/>
            <sz val="9"/>
            <color indexed="81"/>
            <rFont val="Segoe UI"/>
            <family val="2"/>
          </rPr>
          <t>PLANK, ANDREAS:</t>
        </r>
        <r>
          <rPr>
            <sz val="9"/>
            <color indexed="81"/>
            <rFont val="Segoe UI"/>
            <family val="2"/>
          </rPr>
          <t xml:space="preserve">
ergänzende Auswahlstufen hier hinzufügen</t>
        </r>
      </text>
    </comment>
    <comment ref="BL15" authorId="0" shapeId="0" xr:uid="{A7A71903-811A-41B8-8AF0-2DC984B1EBD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O15" authorId="0" shapeId="0" xr:uid="{69296605-9E8B-43F5-9D12-761F4FD0E0E5}">
      <text>
        <r>
          <rPr>
            <b/>
            <sz val="9"/>
            <color indexed="81"/>
            <rFont val="Segoe UI"/>
            <family val="2"/>
          </rPr>
          <t>PLANK, ANDREAS:</t>
        </r>
        <r>
          <rPr>
            <sz val="9"/>
            <color indexed="81"/>
            <rFont val="Segoe UI"/>
            <family val="2"/>
          </rPr>
          <t xml:space="preserve">
ergänzende Auswahlstufen hier hinzufügen</t>
        </r>
      </text>
    </comment>
    <comment ref="BP15" authorId="0" shapeId="0" xr:uid="{96A989C6-741C-4CFB-A712-2D196C1F20EB}">
      <text>
        <r>
          <rPr>
            <b/>
            <sz val="9"/>
            <color indexed="81"/>
            <rFont val="Segoe UI"/>
            <family val="2"/>
          </rPr>
          <t>PLANK, ANDREAS:</t>
        </r>
        <r>
          <rPr>
            <sz val="9"/>
            <color indexed="81"/>
            <rFont val="Segoe UI"/>
            <family val="2"/>
          </rPr>
          <t xml:space="preserve">
ergänzende Auswahlstufen hier hinzufügen</t>
        </r>
      </text>
    </comment>
    <comment ref="BQ15" authorId="0" shapeId="0" xr:uid="{BD505C23-33E2-4A14-8E9F-ADE50535C6EE}">
      <text>
        <r>
          <rPr>
            <b/>
            <sz val="9"/>
            <color indexed="81"/>
            <rFont val="Segoe UI"/>
            <family val="2"/>
          </rPr>
          <t>PLANK, ANDREAS:</t>
        </r>
        <r>
          <rPr>
            <sz val="9"/>
            <color indexed="81"/>
            <rFont val="Segoe UI"/>
            <family val="2"/>
          </rPr>
          <t xml:space="preserve">
ergänzende Auswahlstufen hier hinzufügen</t>
        </r>
      </text>
    </comment>
    <comment ref="BR15" authorId="0" shapeId="0" xr:uid="{0379113F-7CB4-4FDA-BD98-D139225F320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V15" authorId="0" shapeId="0" xr:uid="{5C713FEB-B130-4B8F-915C-6A393AFD9A39}">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W15" authorId="0" shapeId="0" xr:uid="{26B9ABE1-DC02-484A-80EA-D6F3CA7EB0FE}">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X15" authorId="0" shapeId="0" xr:uid="{457F9025-3CE1-46EF-9333-31AFB9D0EC92}">
      <text>
        <r>
          <rPr>
            <b/>
            <sz val="9"/>
            <color indexed="81"/>
            <rFont val="Segoe UI"/>
            <family val="2"/>
          </rPr>
          <t>PLANK, ANDREAS:</t>
        </r>
        <r>
          <rPr>
            <sz val="9"/>
            <color indexed="81"/>
            <rFont val="Segoe UI"/>
            <family val="2"/>
          </rPr>
          <t xml:space="preserve">
ergänzende Auswahlstufen hier hinzufügen</t>
        </r>
      </text>
    </comment>
    <comment ref="CC15" authorId="0" shapeId="0" xr:uid="{DA6AB9BB-9919-4D92-8E7A-A2A8F01AD396}">
      <text>
        <r>
          <rPr>
            <b/>
            <sz val="9"/>
            <color indexed="81"/>
            <rFont val="Segoe UI"/>
            <family val="2"/>
          </rPr>
          <t>PLANK, ANDREAS:</t>
        </r>
        <r>
          <rPr>
            <sz val="9"/>
            <color indexed="81"/>
            <rFont val="Segoe UI"/>
            <family val="2"/>
          </rPr>
          <t xml:space="preserve">
ergänzende Auswahlstufen hier hinzufügen</t>
        </r>
      </text>
    </comment>
    <comment ref="CE15" authorId="0" shapeId="0" xr:uid="{45F81015-6A8D-4326-8F3E-EED9354463B5}">
      <text>
        <r>
          <rPr>
            <b/>
            <sz val="9"/>
            <color indexed="81"/>
            <rFont val="Segoe UI"/>
            <family val="2"/>
          </rPr>
          <t>PLANK, ANDREAS:</t>
        </r>
        <r>
          <rPr>
            <sz val="9"/>
            <color indexed="81"/>
            <rFont val="Segoe UI"/>
            <family val="2"/>
          </rPr>
          <t xml:space="preserve">
ergänzende Auswahlstufen hier hinzufügen</t>
        </r>
      </text>
    </comment>
    <comment ref="CG15" authorId="0" shapeId="0" xr:uid="{15F9CE65-753E-4051-91F4-B2AE0511B436}">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I15" authorId="0" shapeId="0" xr:uid="{EC2BA32A-C528-40F9-B8BC-4222674CEA58}">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U15" authorId="0" shapeId="0" xr:uid="{9F176497-99D1-4810-9DED-AA1C08137710}">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16" authorId="0" shapeId="0" xr:uid="{2840A19F-363C-49B7-BFC6-BB5490130D92}">
      <text>
        <r>
          <rPr>
            <b/>
            <sz val="9"/>
            <color indexed="81"/>
            <rFont val="Segoe UI"/>
            <family val="2"/>
          </rPr>
          <t>PLANK, ANDREAS:</t>
        </r>
        <r>
          <rPr>
            <sz val="9"/>
            <color indexed="81"/>
            <rFont val="Segoe UI"/>
            <family val="2"/>
          </rPr>
          <t xml:space="preserve">
Neu durchdachte Auswahlfälle, fachsprachlicher Begriffe, hoffentlich reiflicher überlegt ;-)</t>
        </r>
      </text>
    </comment>
    <comment ref="L16" authorId="0" shapeId="0" xr:uid="{F3594A5D-F73C-4038-BA6D-07E04C8907F7}">
      <text>
        <r>
          <rPr>
            <b/>
            <sz val="9"/>
            <color indexed="81"/>
            <rFont val="Segoe UI"/>
            <family val="2"/>
          </rPr>
          <t>PLANK, ANDREAS:</t>
        </r>
        <r>
          <rPr>
            <sz val="9"/>
            <color indexed="81"/>
            <rFont val="Segoe UI"/>
            <family val="2"/>
          </rPr>
          <t xml:space="preserve">
„Bestimmungssicherheit“ sollte „Bestimmungsgewißheit“ heißen, denn es ist ein WISSEN: Wir können </t>
        </r>
        <r>
          <rPr>
            <i/>
            <sz val="9"/>
            <color indexed="81"/>
            <rFont val="Segoe UI"/>
            <family val="2"/>
          </rPr>
          <t>WISSEN,</t>
        </r>
        <r>
          <rPr>
            <sz val="9"/>
            <color indexed="81"/>
            <rFont val="Segoe UI"/>
            <family val="2"/>
          </rPr>
          <t xml:space="preserve">wenn eine Bestimmung richtig ist oder wir </t>
        </r>
        <r>
          <rPr>
            <i/>
            <sz val="9"/>
            <color indexed="81"/>
            <rFont val="Segoe UI"/>
            <family val="2"/>
          </rPr>
          <t>WISSEN</t>
        </r>
        <r>
          <rPr>
            <sz val="9"/>
            <color indexed="81"/>
            <rFont val="Segoe UI"/>
            <family val="2"/>
          </rPr>
          <t xml:space="preserve"> es eben (noch) nicht (aus verschiedenen Gründen…) – nicht wahr … ;-) – daher befürworte ich </t>
        </r>
        <r>
          <rPr>
            <i/>
            <sz val="9"/>
            <color indexed="81"/>
            <rFont val="Segoe UI"/>
            <family val="2"/>
          </rPr>
          <t>gewiß/ungewiß</t>
        </r>
        <r>
          <rPr>
            <sz val="9"/>
            <color indexed="81"/>
            <rFont val="Segoe UI"/>
            <family val="2"/>
          </rPr>
          <t xml:space="preserve"> gegenüber </t>
        </r>
        <r>
          <rPr>
            <i/>
            <sz val="9"/>
            <color indexed="81"/>
            <rFont val="Segoe UI"/>
            <family val="2"/>
          </rPr>
          <t>sicher/unsicher</t>
        </r>
        <r>
          <rPr>
            <sz val="9"/>
            <color indexed="81"/>
            <rFont val="Segoe UI"/>
            <family val="2"/>
          </rPr>
          <t xml:space="preserve"> (=lat. </t>
        </r>
        <r>
          <rPr>
            <i/>
            <sz val="9"/>
            <color indexed="81"/>
            <rFont val="Segoe UI"/>
            <family val="2"/>
          </rPr>
          <t>securus</t>
        </r>
        <r>
          <rPr>
            <sz val="9"/>
            <color indexed="81"/>
            <rFont val="Segoe UI"/>
            <family val="2"/>
          </rPr>
          <t>)</t>
        </r>
      </text>
    </comment>
    <comment ref="AO16" authorId="0" shapeId="0" xr:uid="{26C06DE2-7A97-4671-8B66-26C69F09934E}">
      <text>
        <r>
          <rPr>
            <b/>
            <sz val="9"/>
            <color indexed="81"/>
            <rFont val="Segoe UI"/>
            <family val="2"/>
          </rPr>
          <t>PLANK, ANDREAS:</t>
        </r>
        <r>
          <rPr>
            <sz val="9"/>
            <color indexed="81"/>
            <rFont val="Segoe UI"/>
            <family val="2"/>
          </rPr>
          <t xml:space="preserve">
(noch im Fluß reiflicher Ergänzungen) ergänzende Auswahlstufen hier hinzufügen – mit den Auswahlstufen wollen wir das verknüpfte Forschungsobjekt beschreiben, nicht die Sammlung in der es liegt.</t>
        </r>
      </text>
    </comment>
    <comment ref="AZ16" authorId="0" shapeId="0" xr:uid="{ADDC6AEF-6F90-436A-966F-A8952F33FBDF}">
      <text>
        <r>
          <rPr>
            <b/>
            <sz val="9"/>
            <color indexed="81"/>
            <rFont val="Segoe UI"/>
            <family val="2"/>
          </rPr>
          <t>PLANK, ANDREAS:</t>
        </r>
        <r>
          <rPr>
            <sz val="9"/>
            <color indexed="81"/>
            <rFont val="Segoe UI"/>
            <family val="2"/>
          </rPr>
          <t xml:space="preserve">
Dies ist der Rote Liste „Kurz-Code erklärt“ – weitere Übersetzungswerte finden sich im Blatt „Datenwertübersetzung“, d.h. diese Vorwahlliste kann Eingabevorgaben definieren und dann können passende Übersetzungswerte aus Blatt „Datenwertübersetzung“ vermittels dortiger LET(…)-Formel in einer parallelen Partnerspalte (neben der Eingabedatenspalte) selbtätig umübersetzt werden in zusätzlich gewünschte Übersetzungen, z.B. von </t>
        </r>
        <r>
          <rPr>
            <i/>
            <sz val="9"/>
            <color indexed="81"/>
            <rFont val="Segoe UI"/>
            <family val="2"/>
          </rPr>
          <t>Kurz-Code erklärt</t>
        </r>
        <r>
          <rPr>
            <sz val="9"/>
            <color indexed="81"/>
            <rFont val="Segoe UI"/>
            <family val="2"/>
          </rPr>
          <t xml:space="preserve"> → in → </t>
        </r>
        <r>
          <rPr>
            <i/>
            <sz val="9"/>
            <color indexed="81"/>
            <rFont val="Segoe UI"/>
            <family val="2"/>
          </rPr>
          <t>Kurz-Code</t>
        </r>
        <r>
          <rPr>
            <sz val="9"/>
            <color indexed="81"/>
            <rFont val="Segoe UI"/>
            <family val="2"/>
          </rPr>
          <t xml:space="preserve">, oder von </t>
        </r>
        <r>
          <rPr>
            <i/>
            <sz val="9"/>
            <color indexed="81"/>
            <rFont val="Segoe UI"/>
            <family val="2"/>
          </rPr>
          <t>Kurz-Code erklärt</t>
        </r>
        <r>
          <rPr>
            <sz val="9"/>
            <color indexed="81"/>
            <rFont val="Segoe UI"/>
            <family val="2"/>
          </rPr>
          <t xml:space="preserve"> → in → </t>
        </r>
        <r>
          <rPr>
            <i/>
            <sz val="9"/>
            <color indexed="81"/>
            <rFont val="Segoe UI"/>
            <family val="2"/>
          </rPr>
          <t>englisch</t>
        </r>
        <r>
          <rPr>
            <sz val="9"/>
            <color indexed="81"/>
            <rFont val="Segoe UI"/>
            <family val="2"/>
          </rPr>
          <t xml:space="preserve"> u.ä..</t>
        </r>
      </text>
    </comment>
    <comment ref="BD16" authorId="0" shapeId="0" xr:uid="{F9B05FD9-8980-4098-809F-07BA32527941}">
      <text>
        <r>
          <rPr>
            <b/>
            <sz val="9"/>
            <color indexed="81"/>
            <rFont val="Segoe UI"/>
            <family val="2"/>
          </rPr>
          <t>PLANK, ANDREAS:</t>
        </r>
        <r>
          <rPr>
            <sz val="9"/>
            <color indexed="81"/>
            <rFont val="Segoe UI"/>
            <family val="2"/>
          </rPr>
          <t xml:space="preserve">
bevorzugte neu bedachte Auswahlstufen verwendbar</t>
        </r>
      </text>
    </comment>
    <comment ref="BF16" authorId="0" shapeId="0" xr:uid="{B0D6C2A2-1CEB-4BDF-92D2-83F7246A3487}">
      <text>
        <r>
          <rPr>
            <b/>
            <sz val="9"/>
            <color indexed="81"/>
            <rFont val="Segoe UI"/>
            <family val="2"/>
          </rPr>
          <t>PLANK, ANDREAS:</t>
        </r>
        <r>
          <rPr>
            <sz val="9"/>
            <color indexed="81"/>
            <rFont val="Segoe UI"/>
            <family val="2"/>
          </rPr>
          <t xml:space="preserve">
bevorzugte neu bedachte Auswahlstufen verwendbar</t>
        </r>
      </text>
    </comment>
    <comment ref="BG16" authorId="0" shapeId="0" xr:uid="{55A6D1E6-4D05-436B-830A-ED4B22F90238}">
      <text>
        <r>
          <rPr>
            <b/>
            <sz val="9"/>
            <color indexed="81"/>
            <rFont val="Segoe UI"/>
            <family val="2"/>
          </rPr>
          <t>PLANK, ANDREAS:</t>
        </r>
        <r>
          <rPr>
            <sz val="9"/>
            <color indexed="81"/>
            <rFont val="Segoe UI"/>
            <family val="2"/>
          </rPr>
          <t xml:space="preserve">
bevorzugte neu bedachte Auswahlstufen verwendbar</t>
        </r>
      </text>
    </comment>
    <comment ref="BH16" authorId="0" shapeId="0" xr:uid="{BA8CB0D0-B22F-4822-939F-AE4647801B08}">
      <text>
        <r>
          <rPr>
            <b/>
            <sz val="9"/>
            <color indexed="81"/>
            <rFont val="Segoe UI"/>
            <family val="2"/>
          </rPr>
          <t>PLANK, ANDREAS:</t>
        </r>
        <r>
          <rPr>
            <sz val="9"/>
            <color indexed="81"/>
            <rFont val="Segoe UI"/>
            <family val="2"/>
          </rPr>
          <t xml:space="preserve">
bevorzugte neu bedachte Auswahlstufen verwendbar</t>
        </r>
      </text>
    </comment>
    <comment ref="BR16" authorId="0" shapeId="0" xr:uid="{0D82F1BE-DD5F-4D41-ACCA-CE0078F5CB62}">
      <text>
        <r>
          <rPr>
            <b/>
            <sz val="9"/>
            <color indexed="81"/>
            <rFont val="Segoe UI"/>
            <family val="2"/>
          </rPr>
          <t>PLANK, ANDREAS:</t>
        </r>
        <r>
          <rPr>
            <sz val="9"/>
            <color indexed="81"/>
            <rFont val="Segoe UI"/>
            <family val="2"/>
          </rPr>
          <t xml:space="preserve">
ergänzte Sand…-Typen</t>
        </r>
      </text>
    </comment>
    <comment ref="BV16" authorId="0" shapeId="0" xr:uid="{9D0F981E-AF96-4C93-83D7-1238D55B2B49}">
      <text>
        <r>
          <rPr>
            <b/>
            <sz val="9"/>
            <color indexed="81"/>
            <rFont val="Segoe UI"/>
            <family val="2"/>
          </rPr>
          <t>PLANK, ANDREAS:</t>
        </r>
        <r>
          <rPr>
            <sz val="9"/>
            <color indexed="81"/>
            <rFont val="Segoe UI"/>
            <family val="2"/>
          </rPr>
          <t xml:space="preserve">
bevorzugte neu bedachte Auswahlstufen verwendbar</t>
        </r>
      </text>
    </comment>
    <comment ref="BW16" authorId="0" shapeId="0" xr:uid="{4A34E275-6453-412B-8257-D82D6D36B87B}">
      <text>
        <r>
          <rPr>
            <b/>
            <sz val="9"/>
            <color indexed="81"/>
            <rFont val="Segoe UI"/>
            <family val="2"/>
          </rPr>
          <t>PLANK, ANDREAS:</t>
        </r>
        <r>
          <rPr>
            <sz val="9"/>
            <color indexed="81"/>
            <rFont val="Segoe UI"/>
            <family val="2"/>
          </rPr>
          <t xml:space="preserve">
bevorzugte neu bedachte Auswahlstufen verwendbar</t>
        </r>
      </text>
    </comment>
    <comment ref="CI16" authorId="0" shapeId="0" xr:uid="{719421F5-321B-4F06-AB5C-04EB51B6C908}">
      <text>
        <r>
          <rPr>
            <b/>
            <sz val="9"/>
            <color indexed="81"/>
            <rFont val="Segoe UI"/>
            <family val="2"/>
          </rPr>
          <t>PLANK, ANDREAS:</t>
        </r>
        <r>
          <rPr>
            <sz val="9"/>
            <color indexed="81"/>
            <rFont val="Segoe UI"/>
            <family val="2"/>
          </rPr>
          <t xml:space="preserve">
bevorzugte neu bedachte Auswahlstufen verwendbar</t>
        </r>
      </text>
    </comment>
    <comment ref="CU16" authorId="0" shapeId="0" xr:uid="{23B06CA1-C6BF-465C-8B2A-D2F5B21CC0B0}">
      <text>
        <r>
          <rPr>
            <b/>
            <sz val="9"/>
            <color indexed="81"/>
            <rFont val="Segoe UI"/>
            <family val="2"/>
          </rPr>
          <t>PLANK, ANDREAS:</t>
        </r>
        <r>
          <rPr>
            <sz val="9"/>
            <color indexed="81"/>
            <rFont val="Segoe UI"/>
            <family val="2"/>
          </rPr>
          <t xml:space="preserve">
Auswahlstufen mehr erläutert, weniger Abk. ;-)</t>
        </r>
      </text>
    </comment>
    <comment ref="B18" authorId="0" shapeId="0" xr:uid="{7EE2CAEC-FB53-454A-926F-5BE41565D30B}">
      <text>
        <r>
          <rPr>
            <b/>
            <sz val="9"/>
            <color indexed="81"/>
            <rFont val="Segoe UI"/>
            <family val="2"/>
          </rPr>
          <t>PLANK, ANDREAS:</t>
        </r>
        <r>
          <rPr>
            <sz val="9"/>
            <color indexed="81"/>
            <rFont val="Segoe UI"/>
            <family val="2"/>
          </rPr>
          <t xml:space="preserve">
Die FORMEL LET() versucht die funktionalen Zusammenhänge besser zu beschreiben. </t>
        </r>
        <r>
          <rPr>
            <b/>
            <sz val="9"/>
            <color indexed="81"/>
            <rFont val="Segoe UI"/>
            <family val="2"/>
          </rPr>
          <t>Verwendung:</t>
        </r>
        <r>
          <rPr>
            <sz val="9"/>
            <color indexed="81"/>
            <rFont val="Segoe UI"/>
            <family val="2"/>
          </rPr>
          <t xml:space="preserve"> Die kopierte FORMEL LET() irgendwo </t>
        </r>
        <r>
          <rPr>
            <i/>
            <sz val="9"/>
            <color indexed="81"/>
            <rFont val="Segoe UI"/>
            <family val="2"/>
          </rPr>
          <t>textlich</t>
        </r>
        <r>
          <rPr>
            <sz val="9"/>
            <color indexed="81"/>
            <rFont val="Segoe UI"/>
            <family val="2"/>
          </rPr>
          <t xml:space="preserve"> zwischenhalber einfügen, um die Formel zu erhalten, die die eigentliche Spaltenübersetzung heraussucht  – oder für Fortgeschrittene: (1) Zelle kopieren, (2) in gewünschten Spaltenkopf einfügen, (3) </t>
        </r>
        <r>
          <rPr>
            <i/>
            <sz val="9"/>
            <color indexed="81"/>
            <rFont val="Segoe UI"/>
            <family val="2"/>
          </rPr>
          <t>Strg</t>
        </r>
        <r>
          <rPr>
            <sz val="9"/>
            <color indexed="81"/>
            <rFont val="Segoe UI"/>
            <family val="2"/>
          </rPr>
          <t xml:space="preserve"> (=Einfügeauswahl angeben), (4) </t>
        </r>
        <r>
          <rPr>
            <i/>
            <sz val="9"/>
            <color indexed="81"/>
            <rFont val="Segoe UI"/>
            <family val="2"/>
          </rPr>
          <t>„Werte“</t>
        </r>
        <r>
          <rPr>
            <sz val="9"/>
            <color indexed="81"/>
            <rFont val="Segoe UI"/>
            <family val="2"/>
          </rPr>
          <t xml:space="preserve">, (5) </t>
        </r>
        <r>
          <rPr>
            <i/>
            <sz val="9"/>
            <color indexed="81"/>
            <rFont val="Segoe UI"/>
            <family val="2"/>
          </rPr>
          <t>F2</t>
        </r>
        <r>
          <rPr>
            <sz val="9"/>
            <color indexed="81"/>
            <rFont val="Segoe UI"/>
            <family val="2"/>
          </rPr>
          <t xml:space="preserve"> Zelle bearbeiten (6) Textformatzeichen am Zellenanfang (') löschen, dann ändert es von Textformat nach Standard und die Formel wird nun erst wirksam errechnet</t>
        </r>
      </text>
    </comment>
    <comment ref="B25" authorId="0" shapeId="0" xr:uid="{06C2A5B1-B73C-4420-BCC1-28D20C8B0552}">
      <text>
        <r>
          <rPr>
            <b/>
            <sz val="9"/>
            <color indexed="81"/>
            <rFont val="Segoe UI"/>
            <family val="2"/>
          </rPr>
          <t>PLANK, ANDREAS:</t>
        </r>
        <r>
          <rPr>
            <sz val="9"/>
            <color indexed="81"/>
            <rFont val="Segoe UI"/>
            <family val="2"/>
          </rPr>
          <t xml:space="preserve">
Diese Formel zur Datenüberprüfung in Excel sollte aus obiger Zeile „Auswahlstufen“ erzeugbar sein, so daß neue Auswahlstufen nur im oberen Übersetzungsbereich gepflegt werden müssen und diese dann immer selbtätig (formelmäßig) richtig ergänzt werden in der Formel, die in der Excel-Datenüberprüfung eingestellt ist. Derzeit sind längstens 500 mögliche Auswahlwerte formelhalber bedacht.</t>
        </r>
      </text>
    </comment>
    <comment ref="I25" authorId="0" shapeId="0" xr:uid="{D432F48F-9106-40AE-8316-7045ADDEA11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L25" authorId="0" shapeId="0" xr:uid="{A39B1EB8-183F-443B-9A00-57EAD6F7363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Z25" authorId="0" shapeId="0" xr:uid="{5CFBE93B-4897-4553-8B8B-0EA206DDC8E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H25" authorId="0" shapeId="0" xr:uid="{8233E9B3-61DE-46B7-BD16-0A38B91DF42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I25" authorId="0" shapeId="0" xr:uid="{805D4D05-8544-4B80-8E91-AB07736D37F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O25" authorId="0" shapeId="0" xr:uid="{3DEF9984-E1D9-48DA-9F1B-0F701366A8A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R25" authorId="0" shapeId="0" xr:uid="{64BE261E-A69D-4172-B1AA-D928AB151025}">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Z25" authorId="0" shapeId="0" xr:uid="{CA1AB55E-9E73-41EB-8268-3A625C321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C25" authorId="0" shapeId="0" xr:uid="{9E98CCC1-A451-4AEE-8F11-877E72F3B5C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D25" authorId="0" shapeId="0" xr:uid="{507FE70C-D689-4DC9-A364-8DAF83F175B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E25" authorId="0" shapeId="0" xr:uid="{C452A7C5-305A-473C-B804-B13164B042E8}">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F25" authorId="0" shapeId="0" xr:uid="{875A1A68-07AA-4828-88BF-22989950155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G25" authorId="0" shapeId="0" xr:uid="{EBD36502-FAC3-4E56-9A27-0CC60AEEDAC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H25" authorId="0" shapeId="0" xr:uid="{A116D826-9E9D-4702-9C93-6E8E9860D29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J25" authorId="0" shapeId="0" xr:uid="{6A60B4FF-C333-47C4-841E-5669A7EDDD6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K25" authorId="0" shapeId="0" xr:uid="{FBE4A6A2-E0BB-4772-9F26-A4AB1655D2B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L25" authorId="0" shapeId="0" xr:uid="{5880BD21-CD2E-4176-968C-E9FB21ED419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N25" authorId="0" shapeId="0" xr:uid="{2F78CFA2-B338-4554-8952-0623561888E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O25" authorId="0" shapeId="0" xr:uid="{E9302583-81DC-4BF0-B3C0-84806BD2DF59}">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P25" authorId="0" shapeId="0" xr:uid="{20471E43-D69F-4AB9-9816-3D5D40248D5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Q25" authorId="0" shapeId="0" xr:uid="{57FD29C7-971C-4599-84F4-B6AD3865F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R25" authorId="0" shapeId="0" xr:uid="{F423E331-4B44-440F-8823-E6A82F1970F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V25" authorId="0" shapeId="0" xr:uid="{EF9263A8-42A3-496E-B7E3-568806C35A0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W25" authorId="0" shapeId="0" xr:uid="{C340B8FD-3C61-4604-BEE5-66037BE2D2F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X25" authorId="0" shapeId="0" xr:uid="{81DE5B7F-2E99-42AA-8B27-5C445BB3CBD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C25" authorId="0" shapeId="0" xr:uid="{306F98F0-5100-443E-B0FD-9A7E15B2D5C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E25" authorId="0" shapeId="0" xr:uid="{060B3A86-E072-44BC-9665-9863D648EF5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G25" authorId="0" shapeId="0" xr:uid="{F8E221EF-91F1-41EF-8FE0-3D4A2223E5E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I25" authorId="0" shapeId="0" xr:uid="{7819455A-7F2B-4A99-A000-9269870305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M25" authorId="0" shapeId="0" xr:uid="{F47D919F-5556-46D1-909B-72F6012203B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N25" authorId="0" shapeId="0" xr:uid="{2DB720C9-396D-4CC1-AC02-EE0A0E1B8E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O25" authorId="0" shapeId="0" xr:uid="{746D3287-BABA-407F-B4CF-641F3EA2E27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U25" authorId="0" shapeId="0" xr:uid="{87BC6CFF-5BEB-4A20-B2C1-0B82FB25704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I26" authorId="0" shapeId="0" xr:uid="{F0F7190D-4A94-4237-8D37-B11968488484}">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L26" authorId="0" shapeId="0" xr:uid="{DA186F50-D35E-409E-AE58-462B269C5A2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Z26" authorId="0" shapeId="0" xr:uid="{D3C17888-DCA7-4D74-AC36-674136E130C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H26" authorId="0" shapeId="0" xr:uid="{A582E930-034B-48D3-A564-1A781E9AB77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I26" authorId="0" shapeId="0" xr:uid="{6AE81A3C-4C28-4D5C-A890-A1F6680ACA8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O26" authorId="0" shapeId="0" xr:uid="{4E11EC54-F44A-40DF-8B13-CC9A1C2CAA4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R26" authorId="0" shapeId="0" xr:uid="{CFD5315D-01F1-4960-BB27-C187C2BE732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Z26" authorId="0" shapeId="0" xr:uid="{74A76365-68BC-4349-A992-5577519A50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A26" authorId="0" shapeId="0" xr:uid="{4DDC2F4E-68D0-4FBC-AC66-4017A0CB983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C26" authorId="0" shapeId="0" xr:uid="{6737625E-4C7B-41A4-87ED-4C3D9AE21F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D26" authorId="0" shapeId="0" xr:uid="{EACE7AEA-814E-4D26-AE3D-A3CD36E2B5D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E26" authorId="0" shapeId="0" xr:uid="{B33DFBF7-AF7B-4F40-A9C7-02817E9426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F26" authorId="0" shapeId="0" xr:uid="{50BD4740-5986-49BC-AFCD-3A94E17C81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G26" authorId="0" shapeId="0" xr:uid="{7CDD2841-3B20-4008-974B-4DD90770F59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H26" authorId="0" shapeId="0" xr:uid="{F1DF384F-68E1-4A25-B8F9-A9D17677CBF0}">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J26" authorId="0" shapeId="0" xr:uid="{7CB6ED76-6019-45C0-A189-D10B947569D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K26" authorId="0" shapeId="0" xr:uid="{60EC3AEC-C20E-4D49-80A4-0F106D15FE5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L26" authorId="0" shapeId="0" xr:uid="{E2D2641B-7FDB-4848-9071-8F930532947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N26" authorId="0" shapeId="0" xr:uid="{E2A096FA-75F2-4CC0-89D5-E4B7A0E1409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O26" authorId="0" shapeId="0" xr:uid="{2FA1FF71-4C15-48F9-BAFE-EF546406253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P26" authorId="0" shapeId="0" xr:uid="{A6CDAB7A-15B7-48C8-858E-BAF87FEE89E2}">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Q26" authorId="0" shapeId="0" xr:uid="{1CAB6F34-1F7F-4F45-939B-8F31E71A27F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R26" authorId="0" shapeId="0" xr:uid="{8D2F9489-A201-469D-9584-DB669DD2E8C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V26" authorId="0" shapeId="0" xr:uid="{98A82638-6415-4365-8C4D-4E006D15E371}">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W26" authorId="0" shapeId="0" xr:uid="{BFFD44DA-7B8E-493F-A0E0-DF7F6FB1448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X26" authorId="0" shapeId="0" xr:uid="{5E15DBC3-5D1D-4C77-A106-2CAC8BDA985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C26" authorId="0" shapeId="0" xr:uid="{E171373A-E23D-4B72-86B9-773FCB76C2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E26" authorId="0" shapeId="0" xr:uid="{C4CE07BD-9763-46BA-918F-B43AB02F8E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G26" authorId="0" shapeId="0" xr:uid="{7BE2AC39-7312-424E-86B8-18F99FC2585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I26" authorId="0" shapeId="0" xr:uid="{E6B9EBE0-8428-4F7B-BAB1-59CC6D078E8A}">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M26" authorId="0" shapeId="0" xr:uid="{FC7258B9-8428-4D47-B0E0-F637686EA7A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N26" authorId="0" shapeId="0" xr:uid="{064A5920-E949-4996-8EEE-0B34A465D4D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O26" authorId="0" shapeId="0" xr:uid="{F2891FCF-279E-4DC3-BE94-997C762DF46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U26" authorId="0" shapeId="0" xr:uid="{A10C5504-703A-4EF1-81B3-2B8F6125553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28" authorId="0" shapeId="0" xr:uid="{5F6619E7-2BF6-4697-9BD0-1E015CDD9B6C}">
      <text>
        <r>
          <rPr>
            <b/>
            <sz val="9"/>
            <color indexed="81"/>
            <rFont val="Segoe UI"/>
            <family val="2"/>
          </rPr>
          <t>PLANK, ANDREAS:</t>
        </r>
        <r>
          <rPr>
            <sz val="9"/>
            <color indexed="81"/>
            <rFont val="Segoe UI"/>
            <family val="2"/>
          </rPr>
          <t xml:space="preserve">
geordnet nach Reihung oben für Blatt Hinweise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11" authorId="0" shapeId="0" xr:uid="{5484F00A-EC67-49DE-99CB-67CD177D8FE6}">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1" authorId="0" shapeId="0" xr:uid="{D639A595-DAC3-4D3D-9143-C9060FED71D4}">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12" authorId="0" shapeId="0" xr:uid="{AB10F623-7C21-479D-BB32-E53E2F02FDA0}">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2" authorId="0" shapeId="0" xr:uid="{56B09A48-4D61-4849-9826-7A5B490A444C}">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22" authorId="0" shapeId="0" xr:uid="{0F017308-8985-4723-8585-C3854E9957AD}">
      <text>
        <r>
          <rPr>
            <b/>
            <sz val="9"/>
            <color indexed="81"/>
            <rFont val="Segoe UI"/>
            <family val="2"/>
          </rPr>
          <t>PLANK, ANDREAS:</t>
        </r>
        <r>
          <rPr>
            <sz val="9"/>
            <color indexed="81"/>
            <rFont val="Segoe UI"/>
            <family val="2"/>
          </rPr>
          <t xml:space="preserve">
amtlos, rein als Mensch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6" authorId="0" shapeId="0" xr:uid="{406059CB-9242-409C-BE42-504DD5859192}">
      <text>
        <r>
          <rPr>
            <b/>
            <sz val="9"/>
            <color indexed="81"/>
            <rFont val="Segoe UI"/>
            <family val="2"/>
          </rPr>
          <t>PLANK, ANDREAS:</t>
        </r>
        <r>
          <rPr>
            <sz val="9"/>
            <color indexed="81"/>
            <rFont val="Segoe UI"/>
            <family val="2"/>
          </rPr>
          <t xml:space="preserve">
MTRANS wäre unnötig, ist aber aus Platzgründen anverwendet</t>
        </r>
      </text>
    </comment>
    <comment ref="B9" authorId="0" shapeId="0" xr:uid="{5124A60A-3D32-4F2D-9FEB-C0E8BE40C172}">
      <text>
        <r>
          <rPr>
            <b/>
            <sz val="9"/>
            <color indexed="81"/>
            <rFont val="Segoe UI"/>
            <family val="2"/>
          </rPr>
          <t>PLANK, ANDREAS:</t>
        </r>
        <r>
          <rPr>
            <sz val="9"/>
            <color indexed="81"/>
            <rFont val="Segoe UI"/>
            <family val="2"/>
          </rPr>
          <t xml:space="preserve">
Daten für vorwählbare Werte im Übersetzungs-Tabellenblatt. Beim Ensetzen der BEREICH-Formel in die Excel-Datenüberprüfung ist es hilfreich die Fehlermeldungsmöglichkeit der Datenüberprüfung abzuschalten.</t>
        </r>
      </text>
    </comment>
    <comment ref="B12" authorId="0" shapeId="0" xr:uid="{9A8CA03D-9568-4BC0-AEB7-1CF150D62B47}">
      <text>
        <r>
          <rPr>
            <b/>
            <sz val="9"/>
            <color indexed="81"/>
            <rFont val="Segoe UI"/>
            <family val="2"/>
          </rPr>
          <t>PLANK, ANDREAS:</t>
        </r>
        <r>
          <rPr>
            <sz val="9"/>
            <color indexed="81"/>
            <rFont val="Segoe UI"/>
            <family val="2"/>
          </rPr>
          <t xml:space="preserve">
englisches Format</t>
        </r>
      </text>
    </comment>
    <comment ref="A13" authorId="1" shapeId="0" xr:uid="{2A695282-D216-454C-8EF0-0B7EE17388FF}">
      <text>
        <r>
          <rPr>
            <b/>
            <sz val="9"/>
            <color indexed="81"/>
            <rFont val="Segoe UI"/>
            <family val="2"/>
          </rPr>
          <t>Plank, Andreas:</t>
        </r>
        <r>
          <rPr>
            <sz val="9"/>
            <color indexed="81"/>
            <rFont val="Segoe UI"/>
            <family val="2"/>
          </rPr>
          <t xml:space="preserve">
Deliberately formatted as an English number (in this case, text format)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<sst xmlns="http://schemas.openxmlformats.org/spreadsheetml/2006/main" count="2024" uniqueCount="1368">
  <si>
    <t>Datenfelder anzeigen als:</t>
  </si>
  <si>
    <t>fachsprachlich, WIPs</t>
  </si>
  <si>
    <t>Anmerkungen</t>
  </si>
  <si>
    <t>Sprachfassung (Auswahl)</t>
  </si>
  <si>
    <t>Wertübersetzung_1</t>
  </si>
  <si>
    <t>Wertübersetzung_2</t>
  </si>
  <si>
    <t>Wertübersetzung_3</t>
  </si>
  <si>
    <t>Wertübersetzung_4</t>
  </si>
  <si>
    <t>Wertübersetzung_5</t>
  </si>
  <si>
    <t>Wertübersetzung_6</t>
  </si>
  <si>
    <t>Wertübersetzung_7</t>
  </si>
  <si>
    <t>Wertübersetzung_8</t>
  </si>
  <si>
    <t>Wertübersetzung_9</t>
  </si>
  <si>
    <t>Wertübersetzung_10</t>
  </si>
  <si>
    <t>fachsprachlich, BG Berlin</t>
  </si>
  <si>
    <t>mehr Blüten als Früchte</t>
  </si>
  <si>
    <t>mehr Früchte als Blüten</t>
  </si>
  <si>
    <t>nur Blüten</t>
  </si>
  <si>
    <t>nur Früchte</t>
  </si>
  <si>
    <t>Früchte/Samen bereits abgefallen</t>
  </si>
  <si>
    <t>Samen/Früchte vom Boden aufgelesen</t>
  </si>
  <si>
    <t>Früchte / Samen ungleich reif</t>
  </si>
  <si>
    <t>Übersetzung_1</t>
  </si>
  <si>
    <t>Übersetzung_2</t>
  </si>
  <si>
    <t>Übersetzung_3</t>
  </si>
  <si>
    <t>Übersetzung_4</t>
  </si>
  <si>
    <t>Übersetzung_5</t>
  </si>
  <si>
    <t>Übersetzung_6</t>
  </si>
  <si>
    <t>Übersetzung_7</t>
  </si>
  <si>
    <t>Übersetzung_8</t>
  </si>
  <si>
    <t>Übersetzung_9</t>
  </si>
  <si>
    <t>Übersetzung_10</t>
  </si>
  <si>
    <t>Übersetzung_11</t>
  </si>
  <si>
    <t>Übersetzung_12</t>
  </si>
  <si>
    <t>Übersetzung_13</t>
  </si>
  <si>
    <t>Übersetzung_14</t>
  </si>
  <si>
    <t>Übersetzung_15</t>
  </si>
  <si>
    <t>Übersetzung_16</t>
  </si>
  <si>
    <t>Übersetzung_17</t>
  </si>
  <si>
    <t>Übersetzung_18</t>
  </si>
  <si>
    <t>Übersetzung_19</t>
  </si>
  <si>
    <t>Übersetzung_20</t>
  </si>
  <si>
    <t>Übersetzung_21</t>
  </si>
  <si>
    <t>Übersetzung_22</t>
  </si>
  <si>
    <t>Übersetzung_23</t>
  </si>
  <si>
    <t>Übersetzung_24</t>
  </si>
  <si>
    <t>Übersetzung_25</t>
  </si>
  <si>
    <t>Übersetzung_26</t>
  </si>
  <si>
    <t>Übersetzung_27</t>
  </si>
  <si>
    <t>Übersetzung_28</t>
  </si>
  <si>
    <t>Übersetzung_29</t>
  </si>
  <si>
    <t>Übersetzung_30</t>
  </si>
  <si>
    <t>Übersetzung_31</t>
  </si>
  <si>
    <t>Übersetzung_32</t>
  </si>
  <si>
    <t>Übersetzung_33</t>
  </si>
  <si>
    <t>Übersetzung_34</t>
  </si>
  <si>
    <t>Übersetzung_35</t>
  </si>
  <si>
    <t>Übersetzung_36</t>
  </si>
  <si>
    <t>Übersetzung_37</t>
  </si>
  <si>
    <t>Übersetzung_38</t>
  </si>
  <si>
    <t>Übersetzung_39</t>
  </si>
  <si>
    <t>Übersetzung_40</t>
  </si>
  <si>
    <t>Übersetzung_41</t>
  </si>
  <si>
    <t>Übersetzung_42</t>
  </si>
  <si>
    <t>Übersetzung_44</t>
  </si>
  <si>
    <t>Übersetzung_43</t>
  </si>
  <si>
    <t>feldschlüsselSammlDaten:61</t>
  </si>
  <si>
    <t>feldschlüsselSammlDaten:76</t>
  </si>
  <si>
    <t>feldschlüsselSammlDaten:3</t>
  </si>
  <si>
    <t>feldschlüsselSammlDaten:17</t>
  </si>
  <si>
    <t>feldschlüsselSammlDaten:59</t>
  </si>
  <si>
    <t>feldschlüsselSammlDaten:60</t>
  </si>
  <si>
    <t>feldschlüsselSammlDaten:63</t>
  </si>
  <si>
    <t>feldschlüsselSammlDaten:62</t>
  </si>
  <si>
    <t>feldschlüsselSammlDaten:64</t>
  </si>
  <si>
    <t>feldschlüsselSammlDaten:14</t>
  </si>
  <si>
    <t>feldschlüsselSammlDaten:15</t>
  </si>
  <si>
    <t>feldschlüsselSammlDaten:74</t>
  </si>
  <si>
    <t>feldschlüsselSammlDaten:75</t>
  </si>
  <si>
    <t>feldschlüsselSammlDaten:23</t>
  </si>
  <si>
    <t>feldschlüsselSammlDaten:65</t>
  </si>
  <si>
    <t>feldschlüsselSammlDaten:66</t>
  </si>
  <si>
    <t>feldschlüsselSammlDaten:80</t>
  </si>
  <si>
    <t>feldschlüsselSammlDaten:24</t>
  </si>
  <si>
    <t>feldschlüsselSammlDaten:67</t>
  </si>
  <si>
    <t>feldschlüsselSammlDaten:68</t>
  </si>
  <si>
    <t>feldschlüsselSammlDaten:69</t>
  </si>
  <si>
    <t>feldschlüsselSammlDaten:70</t>
  </si>
  <si>
    <t>feldschlüsselSammlDaten:77</t>
  </si>
  <si>
    <t>feldschlüsselSammlDaten:78</t>
  </si>
  <si>
    <t>feldschlüsselSammlDaten:79</t>
  </si>
  <si>
    <t>feldschlüsselSammlDaten:81</t>
  </si>
  <si>
    <t>feldschlüsselSammlDaten:26</t>
  </si>
  <si>
    <t>feldschlüsselSammlDaten:73</t>
  </si>
  <si>
    <t>feldschlüsselSammlDaten:34</t>
  </si>
  <si>
    <t>feldschlüsselSammlDaten:71</t>
  </si>
  <si>
    <t>feldschlüsselSammlDaten:36</t>
  </si>
  <si>
    <t>feldschlüsselSammlDaten:37</t>
  </si>
  <si>
    <t>feldschlüsselSammlDaten:42</t>
  </si>
  <si>
    <t>feldschlüsselSammlDaten:72</t>
  </si>
  <si>
    <t>feldschlüsselSammlDaten:33</t>
  </si>
  <si>
    <t>feldschlüsselSammlDaten:10</t>
  </si>
  <si>
    <t>feldschlüsselSammlDaten:2</t>
  </si>
  <si>
    <t>feldschlüsselSammlDaten:47</t>
  </si>
  <si>
    <t>feldschlüsselSammlDaten:48</t>
  </si>
  <si>
    <t>feldschlüsselSammlDaten:49</t>
  </si>
  <si>
    <t>feldschlüsselSammlDaten:50</t>
  </si>
  <si>
    <t>feldschlüsselSammlDaten:51</t>
  </si>
  <si>
    <t>feldschlüsselSammlDaten:5</t>
  </si>
  <si>
    <t>feldschlüsselSammlDaten:82</t>
  </si>
  <si>
    <t>Registrierte Genehmigungsnummer (PRN)</t>
  </si>
  <si>
    <t>Sammelnummer</t>
  </si>
  <si>
    <t>Aufnahmedatum</t>
  </si>
  <si>
    <t>Verantwortungsart</t>
  </si>
  <si>
    <t>Gattung</t>
  </si>
  <si>
    <t>Art</t>
  </si>
  <si>
    <t>Interne Akzessionsnummer</t>
  </si>
  <si>
    <t>Interne Akzessionsnummer / IPEN Kennung</t>
  </si>
  <si>
    <t>IPEN Kennung</t>
  </si>
  <si>
    <t>Objekt ID</t>
  </si>
  <si>
    <t>fachsprachlich, allgemein</t>
  </si>
  <si>
    <t>Datum der Aufnahme</t>
  </si>
  <si>
    <t>verantwortlicher Sammler</t>
  </si>
  <si>
    <t>Mitbeobachter</t>
  </si>
  <si>
    <t>Breitengrad (Grad° Min′ Sek″, engl.)</t>
  </si>
  <si>
    <t>Längengrad (Grad° Min′ Sek″, engl.)</t>
  </si>
  <si>
    <t>Meßtischblatt</t>
  </si>
  <si>
    <t>Höhenlage (m)</t>
  </si>
  <si>
    <t>Verknüpftes Forschungsobjekt</t>
  </si>
  <si>
    <t>Bezug des Sammlungsobjektes</t>
  </si>
  <si>
    <t>Bundesland</t>
  </si>
  <si>
    <t>Landkreis</t>
  </si>
  <si>
    <t>Gemeinde / Stadt</t>
  </si>
  <si>
    <t>Naturraum</t>
  </si>
  <si>
    <t>Fundortbeschreibung</t>
  </si>
  <si>
    <t>Anmerkungen zum Fundort</t>
  </si>
  <si>
    <t>Standort/Wuchsort</t>
  </si>
  <si>
    <t>Schutzgebietsname</t>
  </si>
  <si>
    <t>Vorherrschende Himmelsausrichtung</t>
  </si>
  <si>
    <t>Hangneigung</t>
  </si>
  <si>
    <t>Anzahl vorhandener Individuen</t>
  </si>
  <si>
    <t>Anzahl von Pflanzen mit reifen Früchten</t>
  </si>
  <si>
    <t>Habitattyp-Code (EUNIS)</t>
  </si>
  <si>
    <t>Phänologischer Zustand</t>
  </si>
  <si>
    <t>Aktuelle Pflege-/Managementmaßnahmen</t>
  </si>
  <si>
    <t>Notwendige Pflege-/ Managementmaßnahmen</t>
  </si>
  <si>
    <t>Gefährdungsursachen</t>
  </si>
  <si>
    <t>Akzession ID</t>
  </si>
  <si>
    <t>Landnutzung Code</t>
  </si>
  <si>
    <t>Permit Registration Number</t>
  </si>
  <si>
    <t>Sammeldatum</t>
  </si>
  <si>
    <t>Akzessionsnummer</t>
  </si>
  <si>
    <t>Akzessionsnummer / IPEN Kennung</t>
  </si>
  <si>
    <t>leg. Name</t>
  </si>
  <si>
    <t>MTB</t>
  </si>
  <si>
    <t>Höhe von oder von-bis (m üNN)</t>
  </si>
  <si>
    <t>Objekt Typ</t>
  </si>
  <si>
    <t>Objekt Vorschaubild</t>
  </si>
  <si>
    <t>Bezieher</t>
  </si>
  <si>
    <t>Bundesland / Provinz</t>
  </si>
  <si>
    <t>Landkreis/Prov./Dept.</t>
  </si>
  <si>
    <t>Region /Gemeinde/Amt/Bezirk</t>
  </si>
  <si>
    <t>Fundort</t>
  </si>
  <si>
    <t>Notizen zum Fundort</t>
  </si>
  <si>
    <t>Standort</t>
  </si>
  <si>
    <t>Schutzgebiet</t>
  </si>
  <si>
    <t>Exposition</t>
  </si>
  <si>
    <t>Populationsgröße</t>
  </si>
  <si>
    <t>Anzahl Pflanzen mit reifen Früchten</t>
  </si>
  <si>
    <t>EUNIS Habitat Code</t>
  </si>
  <si>
    <t>phänologischer Zustand</t>
  </si>
  <si>
    <t>Notizen</t>
  </si>
  <si>
    <t>WIPs-Akzession ID</t>
  </si>
  <si>
    <t>fachsprachlich, semantisch</t>
  </si>
  <si>
    <t>hat Permit Registration Number</t>
  </si>
  <si>
    <t>hat Sammelnummer</t>
  </si>
  <si>
    <t>hat Datum der Aufnahme</t>
  </si>
  <si>
    <t>ist Verantwortungsart</t>
  </si>
  <si>
    <t>ist Gattung</t>
  </si>
  <si>
    <t>ist Art</t>
  </si>
  <si>
    <t>hat interne Akzessionsnummer</t>
  </si>
  <si>
    <t>hat interne Akzessionsnummer / IPEN Kennung</t>
  </si>
  <si>
    <t>verantwortlicher Sammler ist</t>
  </si>
  <si>
    <t>unter Mitarbeit von</t>
  </si>
  <si>
    <t>hat Breitengrad (Grad° Min′ Sek″, engl.)</t>
  </si>
  <si>
    <t>hat Längengrad (Grad° Min′ Sek″, engl.)</t>
  </si>
  <si>
    <t>hat verknüpftes Forschungsobjekt</t>
  </si>
  <si>
    <t>Bezug des Sammlungsobjektes von</t>
  </si>
  <si>
    <t>in Bundesland</t>
  </si>
  <si>
    <t>in Landkreis</t>
  </si>
  <si>
    <t>in Gemeinde / Stadt</t>
  </si>
  <si>
    <t>im Naturraum</t>
  </si>
  <si>
    <t>hat Anmerkungen zum Fundort</t>
  </si>
  <si>
    <t>am Standort/Wuchsort</t>
  </si>
  <si>
    <t>hat vorherrschende Himmelsausrichtung</t>
  </si>
  <si>
    <t>hat Hangneigung</t>
  </si>
  <si>
    <t>mit vorhandener Individuenanzahl von</t>
  </si>
  <si>
    <t>hat Anzahl von Pflanzen mit reifen Früchten</t>
  </si>
  <si>
    <t>hat Habitattyp-Code (EUNIS)</t>
  </si>
  <si>
    <t>hat Phänologischen Zustand</t>
  </si>
  <si>
    <t>mit aktuellen Pflege-/Managementmaßnahmen</t>
  </si>
  <si>
    <t>Gefährdungseinfluß durch</t>
  </si>
  <si>
    <t>hat Akzession ID</t>
  </si>
  <si>
    <t>hat Landnutzung Code</t>
  </si>
  <si>
    <t>Importfeld</t>
  </si>
  <si>
    <t>Nicht importieren…PRN</t>
  </si>
  <si>
    <t>Nicht importieren…Sammelnummer</t>
  </si>
  <si>
    <t>Aufnahmedatum (TT.MM.JJJJ)*</t>
  </si>
  <si>
    <t>Nicht importieren…Akzessionsnummer</t>
  </si>
  <si>
    <t>Interne Akzessionsnummer / IPEN Nummer</t>
  </si>
  <si>
    <t>Externe ID des Datensatzes</t>
  </si>
  <si>
    <t>Sammler</t>
  </si>
  <si>
    <t>Unter Mitarbeit von</t>
  </si>
  <si>
    <t>Nicht importieren…Breitengrad (Grad° Min′ Sek″, engl.)</t>
  </si>
  <si>
    <t>Nicht importieren…Längengrad (Grad° Min′ Sek″, engl.)</t>
  </si>
  <si>
    <t>Koordinaten (Breite, Länge)</t>
  </si>
  <si>
    <t>Nord</t>
  </si>
  <si>
    <t>Ost</t>
  </si>
  <si>
    <t>Nicht importieren…MTB</t>
  </si>
  <si>
    <t>Höhe von oder von-bis (m)</t>
  </si>
  <si>
    <t>Objekt ID/Externe Referenz</t>
  </si>
  <si>
    <t>Objekt Typ/Belege (Werteliste)</t>
  </si>
  <si>
    <t>Nicht importieren…Bezieher</t>
  </si>
  <si>
    <t>Nicht importieren…Bundesland</t>
  </si>
  <si>
    <t>Nicht importieren…Landkreis</t>
  </si>
  <si>
    <t>Nicht importieren…Gemeinde</t>
  </si>
  <si>
    <t>Nicht importieren…Naturraum</t>
  </si>
  <si>
    <t>Fundortbezeichnung</t>
  </si>
  <si>
    <t>Nicht importieren…Notizen zum Fundort</t>
  </si>
  <si>
    <t>Exposition (Werteliste)</t>
  </si>
  <si>
    <t>Hangneigung (Werteliste)</t>
  </si>
  <si>
    <t>Anzahl vorhandener Individuen (Werteliste)</t>
  </si>
  <si>
    <t>Nicht importieren…Anz. Pfl. mit reifen Früchten</t>
  </si>
  <si>
    <t>EUNIS-Code</t>
  </si>
  <si>
    <t>Phänologischer Zustand (Werteliste)</t>
  </si>
  <si>
    <t>Bemerkung</t>
  </si>
  <si>
    <t>Aktuelle Pflegemaßnahmen (Werteliste)</t>
  </si>
  <si>
    <t>Notwendige Pflegemaßnahmen (Werteliste)</t>
  </si>
  <si>
    <t>Notwendige Managementmaßnahmen</t>
  </si>
  <si>
    <t>Gefährdungsursachen (Werteliste)</t>
  </si>
  <si>
    <t>Nicht importieren…Landnutzung Code</t>
  </si>
  <si>
    <t>Importdatencode</t>
  </si>
  <si>
    <t>No_import…PRN</t>
  </si>
  <si>
    <t>No_import…Sammelnummer</t>
  </si>
  <si>
    <t>sample:date</t>
  </si>
  <si>
    <t>occurrence:fk_taxa_taxon_list</t>
  </si>
  <si>
    <t>occurrence:fk_taxa_taxon_list:genus</t>
  </si>
  <si>
    <t>occurrence:fk_taxa_taxon_list:specific</t>
  </si>
  <si>
    <t>No_import…Akzessionsnummer</t>
  </si>
  <si>
    <t>occAttr:114</t>
  </si>
  <si>
    <t>occurrence:external_key</t>
  </si>
  <si>
    <t>smpAttr:33</t>
  </si>
  <si>
    <t>sample:recorder_names</t>
  </si>
  <si>
    <t>No_import…Breitengrad (Grad° Min′ Sek″, engl.)</t>
  </si>
  <si>
    <t>No_import…Längengrad (Grad° Min′ Sek″, engl.)</t>
  </si>
  <si>
    <t>sample:entered_sref</t>
  </si>
  <si>
    <t>sample:entered_sref:Nord</t>
  </si>
  <si>
    <t>sample:entered_sref:Ost</t>
  </si>
  <si>
    <t>No_import…MTB</t>
  </si>
  <si>
    <t>smpAttr:12</t>
  </si>
  <si>
    <t>occAttr:187</t>
  </si>
  <si>
    <t>occAttr:fk_83</t>
  </si>
  <si>
    <t>No_import…Bezieher</t>
  </si>
  <si>
    <t>No_import…Bundesland</t>
  </si>
  <si>
    <t>No_import…Landkreis</t>
  </si>
  <si>
    <t>No_import…Gemeinde</t>
  </si>
  <si>
    <t>No_import…Naturraum</t>
  </si>
  <si>
    <t>sample:location_name</t>
  </si>
  <si>
    <t>No_import…Notizen zum Fundort</t>
  </si>
  <si>
    <t>smpAttr:29</t>
  </si>
  <si>
    <t>smpAttr:91</t>
  </si>
  <si>
    <t>smpAttr:fk_68</t>
  </si>
  <si>
    <t>smpAttr:fk_70</t>
  </si>
  <si>
    <t>occAttr:fk_82</t>
  </si>
  <si>
    <t>No_import…Anz. Pfl. mit reifen Früchten</t>
  </si>
  <si>
    <t>smpAttr:124</t>
  </si>
  <si>
    <t>occAttr:fk_87</t>
  </si>
  <si>
    <t>smpAttr:30</t>
  </si>
  <si>
    <t>smpAttr:fk_84</t>
  </si>
  <si>
    <t>smpAttr:89</t>
  </si>
  <si>
    <t>smpAttr:fk_85</t>
  </si>
  <si>
    <t>smpAttr:92</t>
  </si>
  <si>
    <t>smpAttr:fk_87</t>
  </si>
  <si>
    <t>occAttr:88</t>
  </si>
  <si>
    <t>No_import…Landnutzung Code</t>
  </si>
  <si>
    <t>englisch</t>
  </si>
  <si>
    <t>permit registration number</t>
  </si>
  <si>
    <t>collecting number</t>
  </si>
  <si>
    <t>date of sampling</t>
  </si>
  <si>
    <t>species name (BfN reference)</t>
  </si>
  <si>
    <t>genus</t>
  </si>
  <si>
    <t>specific name</t>
  </si>
  <si>
    <t>internal accession number</t>
  </si>
  <si>
    <t>internal accession number / IPEN identifier</t>
  </si>
  <si>
    <t>responsible collector</t>
  </si>
  <si>
    <t>contributor as well</t>
  </si>
  <si>
    <t>latitude (degree° min′ sec″)</t>
  </si>
  <si>
    <t>longitude (degree° min′ sec″)</t>
  </si>
  <si>
    <t>acquisition of the collection object</t>
  </si>
  <si>
    <t>federal state / province</t>
  </si>
  <si>
    <t>county</t>
  </si>
  <si>
    <t>municipality</t>
  </si>
  <si>
    <t>landscape or area</t>
  </si>
  <si>
    <t>discovery site description</t>
  </si>
  <si>
    <t>remarks of discovery site</t>
  </si>
  <si>
    <t>site location</t>
  </si>
  <si>
    <t>name of protected area</t>
  </si>
  <si>
    <t>predominant exposition</t>
  </si>
  <si>
    <t>slope inclination</t>
  </si>
  <si>
    <t>number of individuals present</t>
  </si>
  <si>
    <t>has a number of plants with ripe fruit</t>
  </si>
  <si>
    <t>phenological condition</t>
  </si>
  <si>
    <t>remarks</t>
  </si>
  <si>
    <t>accession ID</t>
  </si>
  <si>
    <t>has code of land use</t>
  </si>
  <si>
    <t>verdeutscht</t>
  </si>
  <si>
    <t>Eingetragene Genehmigungsnummer</t>
  </si>
  <si>
    <t>Sammlungszahl</t>
  </si>
  <si>
    <t>Artbeiname</t>
  </si>
  <si>
    <t>eigene Zugangskennung</t>
  </si>
  <si>
    <t>eigene Zugangskennung / IPEN Kennung</t>
  </si>
  <si>
    <t>erscheinungskundlicher Zustand</t>
  </si>
  <si>
    <t>WIPs Zugangskennung</t>
  </si>
  <si>
    <t>Landnutzung Kurzkennzeichnung</t>
  </si>
  <si>
    <t>Erforderlichkeitsstufe</t>
  </si>
  <si>
    <t>WAHLFREI</t>
  </si>
  <si>
    <t>ERFORDERLICH</t>
  </si>
  <si>
    <t>EMPFOHLEN</t>
  </si>
  <si>
    <t>Auswählstufen fachsprachlich</t>
  </si>
  <si>
    <t>Keine Pflege/-Managementmaßnahmen; Mahd; Entbuschung/ Rodung; Beweidung; Entfilzen (Entfernung von Moos und Bodenstreu zur Öffnung des Rohbodens); Bodenauflockerung/ -abschiebung; Mulchen; Wiedervernässung</t>
  </si>
  <si>
    <t>Keine Pflege/-Managementmaßnahmen; Mahd; Entbuschung/ Rodung; Beweidung; Entfilzen (Entfernung von Moos und Bodenstreu zur Öffnung des Rohbodens); Bodenauflockerung/ -abschiebung; Mulchen; Wiedervernässung; Aussat; Erhaltungskultur anlegen; Populationsstützung vornehmen; Neuansiedlung durchführen</t>
  </si>
  <si>
    <t>Eutrophierung; Nutzungsänderung (Umbruch, u.a.); Nutzungsaufgabe; Verfilzung; Verbuschung / Verwaldung; Tourismus/Naherholung; Andere Gefährdungsursachen; Keine Angabe /Nicht ersichtlich</t>
  </si>
  <si>
    <t>Wahlfeld-Sprachauswahl</t>
  </si>
  <si>
    <t>Feldschlüssel-Such-Bereich</t>
  </si>
  <si>
    <t>Feldschlüssel-Übersetzung-Bereich</t>
  </si>
  <si>
    <t>PRN 2014-011</t>
  </si>
  <si>
    <t>Scabiosa</t>
  </si>
  <si>
    <t>canescens</t>
  </si>
  <si>
    <t>NO-14-43-9358</t>
  </si>
  <si>
    <t>001-40-14-10</t>
  </si>
  <si>
    <t>http://herbarium.bgbm.org/object/B101201880</t>
  </si>
  <si>
    <t>Herbarbeleg</t>
  </si>
  <si>
    <t>https://pictures.bgbm.org/iiif/3/B!10!12!01!88!B_10_1201880.jpg/full/,140/0/default.jpg</t>
  </si>
  <si>
    <t>DE-1-B-0014014</t>
  </si>
  <si>
    <t>LZL</t>
  </si>
  <si>
    <t>Elke Zippel</t>
  </si>
  <si>
    <t xml:space="preserve"> </t>
  </si>
  <si>
    <t>Sachsen-Anhalt</t>
  </si>
  <si>
    <t>Harz</t>
  </si>
  <si>
    <t>Thale</t>
  </si>
  <si>
    <t>Teufelsmauer bei Weddersleben</t>
  </si>
  <si>
    <t>4232/1</t>
  </si>
  <si>
    <t>Harzrandmulde</t>
  </si>
  <si>
    <t>51° 45.7' N</t>
  </si>
  <si>
    <t>11° 4.43' E</t>
  </si>
  <si>
    <t>Sandmagerrasen</t>
  </si>
  <si>
    <t>&gt;1000</t>
  </si>
  <si>
    <t>51-100</t>
  </si>
  <si>
    <t>PRN 2015-003</t>
  </si>
  <si>
    <t>Rhynchospora</t>
  </si>
  <si>
    <t>alba</t>
  </si>
  <si>
    <t>NO-15-43-9325</t>
  </si>
  <si>
    <t>035-74-15-10</t>
  </si>
  <si>
    <t>DE-1-B-0357415</t>
  </si>
  <si>
    <t>Thomas Dürbye</t>
  </si>
  <si>
    <t>Brandenburg</t>
  </si>
  <si>
    <t>Ostprignitz-Ruppin</t>
  </si>
  <si>
    <t>Rheinsberg</t>
  </si>
  <si>
    <t>NSG Rheinsberger Rhin und Hellberge, Kleiner Bussensee</t>
  </si>
  <si>
    <t>NSG Rheinsberger Rhin und Hellberge</t>
  </si>
  <si>
    <t>2943/1</t>
  </si>
  <si>
    <t>Neustrelitzer Kleinseenland</t>
  </si>
  <si>
    <t>53° 4.13' N</t>
  </si>
  <si>
    <t>12° 53.92' E</t>
  </si>
  <si>
    <t>Kesselmoor mit Verlandungsschwingrasen mit einem Mosaik aus Gesellschaften der Oxycocco-Sphagnetea und Scheuchzerio-Caricetea nigrae</t>
  </si>
  <si>
    <t>NO-15-43-9373</t>
  </si>
  <si>
    <t>035-96-15-10</t>
  </si>
  <si>
    <t>http://herbarium.bgbm.org/object/B101201875</t>
  </si>
  <si>
    <t>https://pictures.bgbm.org/iiif/3/B!10!12!01!87!B_10_1201875.jpg/full/,140/0/default.jpg</t>
  </si>
  <si>
    <t>DE-1-B-0359615</t>
  </si>
  <si>
    <t>Uckermark</t>
  </si>
  <si>
    <t>Mescherin</t>
  </si>
  <si>
    <t>Seeberge Mescherin</t>
  </si>
  <si>
    <t>2752/2</t>
  </si>
  <si>
    <t>Uckermärkisches Hügelland</t>
  </si>
  <si>
    <t>53° 15.19' N</t>
  </si>
  <si>
    <t>14° 25.90' E</t>
  </si>
  <si>
    <t>S</t>
  </si>
  <si>
    <t>Sandtrockenrasen</t>
  </si>
  <si>
    <t>NO-16-43-9377</t>
  </si>
  <si>
    <t>080-83-16-10</t>
  </si>
  <si>
    <t>http://herbarium.bgbm.org/object/B101201879</t>
  </si>
  <si>
    <t>https://pictures.bgbm.org/iiif/3/B!10!12!01!87!B_10_1201879.jpg/full/,140/0/default.jpg</t>
  </si>
  <si>
    <t>DE-1-B-0808316</t>
  </si>
  <si>
    <t>Saalekreis</t>
  </si>
  <si>
    <t>Petersberg</t>
  </si>
  <si>
    <t>FND Hasenwinkel NW Kaltenmark</t>
  </si>
  <si>
    <t>4337/4</t>
  </si>
  <si>
    <t>51° 37.448' N</t>
  </si>
  <si>
    <t>11° 55.406' E</t>
  </si>
  <si>
    <t>E</t>
  </si>
  <si>
    <t>völlig verfilzter, starkwüchsiger Halbtrockenrasen, dominanz von Arrhenatherum elatius</t>
  </si>
  <si>
    <t>E1.D</t>
  </si>
  <si>
    <t>keine Nutzung mehr</t>
  </si>
  <si>
    <t>Sukzession, aufkommende Brombeeren</t>
  </si>
  <si>
    <t>083-55-17-10</t>
  </si>
  <si>
    <t>http://herbarium.bgbm.org/object/B101201877</t>
  </si>
  <si>
    <t>https://pictures.bgbm.org/iiif/3/B!10!12!01!87!B_10_1201877.jpg/full/,140/0/default.jpg</t>
  </si>
  <si>
    <t>DE-1-B-0835517</t>
  </si>
  <si>
    <t>Altmarkkreis Salzwedel</t>
  </si>
  <si>
    <t>Gardelegen</t>
  </si>
  <si>
    <t>NSG Jävenitzer Moor</t>
  </si>
  <si>
    <t>3434/4</t>
  </si>
  <si>
    <t>52° 30.194' N</t>
  </si>
  <si>
    <t>11° 28.371' E</t>
  </si>
  <si>
    <t>Zwischenmoor</t>
  </si>
  <si>
    <t>101-1000</t>
  </si>
  <si>
    <t>guter Zustand</t>
  </si>
  <si>
    <t>PRN 2012-002</t>
  </si>
  <si>
    <t>146-08-13-10</t>
  </si>
  <si>
    <t>DE-1-B-1460813</t>
  </si>
  <si>
    <t>Mecklenburg-Vorpommern</t>
  </si>
  <si>
    <t>Mecklenburgische Seenplatte</t>
  </si>
  <si>
    <t>Neustrelitz</t>
  </si>
  <si>
    <t>B 96 E Drewin, westliche Verlandungszone des Mummelsees</t>
  </si>
  <si>
    <t>2744/2</t>
  </si>
  <si>
    <t>53°16'30''N</t>
  </si>
  <si>
    <t xml:space="preserve"> 13°7'E</t>
  </si>
  <si>
    <t>Scheuchzerio-Caricetum limosae</t>
  </si>
  <si>
    <t>PRN 2013-003</t>
  </si>
  <si>
    <t xml:space="preserve">Scabiosa  </t>
  </si>
  <si>
    <t>NO-15-09-0607</t>
  </si>
  <si>
    <t>146-11-13-10</t>
  </si>
  <si>
    <t>http://herbarium.bgbm.org/object/B101201882</t>
  </si>
  <si>
    <t>https://pictures.bgbm.org/iiif/3/B!10!12!01!88!B_10_1201882.jpg/full/,140/0/default.jpg</t>
  </si>
  <si>
    <t>DE-1-B-1461113</t>
  </si>
  <si>
    <t>Landkreis Potsdam-Mittelmark</t>
  </si>
  <si>
    <t>Groß Kreutz (Havel)</t>
  </si>
  <si>
    <t>Sandgrube 1,6 km ESE Krielow</t>
  </si>
  <si>
    <t>3542/4</t>
  </si>
  <si>
    <t>52°24'48''N</t>
  </si>
  <si>
    <t>12°49'30''E</t>
  </si>
  <si>
    <t>26-50</t>
  </si>
  <si>
    <t>NO-15-09-0608</t>
  </si>
  <si>
    <t>146-12-13-10</t>
  </si>
  <si>
    <t>http://herbarium.bgbm.org/object/B101201881</t>
  </si>
  <si>
    <t>https://pictures.bgbm.org/iiif/3/B!10!12!01!88!B_10_1201881.jpg/full/,140/0/default.jpg</t>
  </si>
  <si>
    <t>DE-1-B-1461213</t>
  </si>
  <si>
    <t>Werder (Havel)</t>
  </si>
  <si>
    <t>Waldlichtung 0,5 km NNE Derwitz</t>
  </si>
  <si>
    <t>Lehniner Land</t>
  </si>
  <si>
    <t>12°49'42''E</t>
  </si>
  <si>
    <t>Waldlichtung</t>
  </si>
  <si>
    <t>11-25</t>
  </si>
  <si>
    <t>Scabiosa canescens</t>
  </si>
  <si>
    <t>51.7616666666667 N</t>
  </si>
  <si>
    <t>11.0738333333333 E</t>
  </si>
  <si>
    <t>53.2531666666667 N</t>
  </si>
  <si>
    <t>14.4316666666667 E</t>
  </si>
  <si>
    <t>51.6241333333333 N</t>
  </si>
  <si>
    <t>11.9234333333333 E</t>
  </si>
  <si>
    <t>Rhynchospora alba</t>
  </si>
  <si>
    <t>52.5032333333333 N</t>
  </si>
  <si>
    <t>11.47285 E</t>
  </si>
  <si>
    <t>52.4133333333333 N</t>
  </si>
  <si>
    <t>12.825 E</t>
  </si>
  <si>
    <t>52.4116666666667 N</t>
  </si>
  <si>
    <t>12.8283333333333 E</t>
  </si>
  <si>
    <t>Feldbenennung jetzt</t>
  </si>
  <si>
    <t>Feldbenennung früher</t>
  </si>
  <si>
    <t>Externe ID der Beobachtung</t>
  </si>
  <si>
    <t>Feldbenennung älter, gleichbedeutend</t>
  </si>
  <si>
    <t>Datensatz Externe ID</t>
  </si>
  <si>
    <t>hat Fundortbezeichnung</t>
  </si>
  <si>
    <t>Bemerkungen</t>
  </si>
  <si>
    <t>Aktuelle Pflegemaßnahmen</t>
  </si>
  <si>
    <t>Breitengrad (° ′ ″, engl.)</t>
  </si>
  <si>
    <t>Längengrad (° ′ ″, engl.)</t>
  </si>
  <si>
    <t>Dezimalpunktkoordinate (N)</t>
  </si>
  <si>
    <t>Dezimalpunktkoordinate (E)</t>
  </si>
  <si>
    <t>hat Dezimalpunktkoordinate (E)</t>
  </si>
  <si>
    <t>hat Dezimalpunktkoordinate (N)</t>
  </si>
  <si>
    <t>decimal longitude</t>
  </si>
  <si>
    <t>decimal latitude</t>
  </si>
  <si>
    <t>coordinates (latitude, longitude)</t>
  </si>
  <si>
    <t>Dezimal Nord (N)</t>
  </si>
  <si>
    <t>Dezimal Ost (E)</t>
  </si>
  <si>
    <t>Sonstige Pflege/-Managementmaßnahmen</t>
  </si>
  <si>
    <t>Sonstige Pflege-/Managementmaßnahmen</t>
  </si>
  <si>
    <t>Aktuelle Managementmaßnahmen sonstige</t>
  </si>
  <si>
    <t>Sonstige Notwendige Pflege/-Managementmaßnahmen</t>
  </si>
  <si>
    <t>Außerdem aktuelle Pflegemaßnahmen</t>
  </si>
  <si>
    <t>Notwendige Pflegemaßnahmen</t>
  </si>
  <si>
    <t>Außerdem notwendige Pflegemaßnahmen</t>
  </si>
  <si>
    <t>necessary measures of care/treatment</t>
  </si>
  <si>
    <t>also necessary measures of care/treatment</t>
  </si>
  <si>
    <t xml:space="preserve">actual measures of care/treatment </t>
  </si>
  <si>
    <t>also actual measueres of care/treatment</t>
  </si>
  <si>
    <t>causes of endangerment</t>
  </si>
  <si>
    <t>PRN Nummer</t>
  </si>
  <si>
    <t>Nord (engl. Punktzahl)</t>
  </si>
  <si>
    <t>Ost (engl. Punktzahl)</t>
  </si>
  <si>
    <t>Übersetzung_45</t>
  </si>
  <si>
    <t>feldschlüsselSammlDaten:83</t>
  </si>
  <si>
    <t>Name der Organisation</t>
  </si>
  <si>
    <t>gesammelt von Organisation</t>
  </si>
  <si>
    <t>smpAttr:80</t>
  </si>
  <si>
    <t>Name der Vereingung</t>
  </si>
  <si>
    <t>name of organisation</t>
  </si>
  <si>
    <t>BGBM</t>
  </si>
  <si>
    <t>Übersetzung_46</t>
  </si>
  <si>
    <t>feldschlüsselSammlDaten:84</t>
  </si>
  <si>
    <t>Datenherkunft</t>
  </si>
  <si>
    <t>Datenherkunft (Werteliste)</t>
  </si>
  <si>
    <t>mit Datenherkunft von</t>
  </si>
  <si>
    <t>source of data</t>
  </si>
  <si>
    <t>smpAttr:fk_121</t>
  </si>
  <si>
    <t>1.</t>
  </si>
  <si>
    <t>Datenfeldschlüssel</t>
  </si>
  <si>
    <t>Übersetzung_47</t>
  </si>
  <si>
    <t>feldschlüsselSammlDaten:85</t>
  </si>
  <si>
    <t>occurrence:comment</t>
  </si>
  <si>
    <t>Artbemerkung</t>
  </si>
  <si>
    <t>Kommentar zur Art-Beobachtung</t>
  </si>
  <si>
    <t>remarks on occurrence</t>
  </si>
  <si>
    <t>Übersetzung_48</t>
  </si>
  <si>
    <t>feldschlüsselSammlDaten:86</t>
  </si>
  <si>
    <t>Anmerkungen zur Aufsammlung</t>
  </si>
  <si>
    <t>Kommentar zur Aufnahme</t>
  </si>
  <si>
    <t>sample:comment</t>
  </si>
  <si>
    <t>comments on sampling</t>
  </si>
  <si>
    <t>Anmerkungen zum Vorkommen</t>
  </si>
  <si>
    <t>Anmerkungen allgemein</t>
  </si>
  <si>
    <t>hat Anmerkungen zum Vorkommen</t>
  </si>
  <si>
    <t>Notizen zum Vorkommen</t>
  </si>
  <si>
    <t>Notizen zur Aufsammlung</t>
  </si>
  <si>
    <t>hat Anmerkungen zur Aufsammlung</t>
  </si>
  <si>
    <t>hat externe Datensatzkennung</t>
  </si>
  <si>
    <t>Datensatzkennung extern</t>
  </si>
  <si>
    <t>external dataset identifier</t>
  </si>
  <si>
    <t>Datensatzkennung außerhalben</t>
  </si>
  <si>
    <t>Übersetzung_49</t>
  </si>
  <si>
    <t>feldschlüsselSammlDaten:87</t>
  </si>
  <si>
    <t>occurrence:fk_created_by</t>
  </si>
  <si>
    <t>Datensatz erstellt durch</t>
  </si>
  <si>
    <t>dataset created by</t>
  </si>
  <si>
    <t>Übersetzung_50</t>
  </si>
  <si>
    <t>feldschlüsselSammlDaten:88</t>
  </si>
  <si>
    <t>Taxnr</t>
  </si>
  <si>
    <t>taxonomic number (floraweb)</t>
  </si>
  <si>
    <t>occurrence:fk_taxa_taxon_list:search_code</t>
  </si>
  <si>
    <t>Taxnr (floraweb)</t>
  </si>
  <si>
    <t>Übersetzung_51</t>
  </si>
  <si>
    <t>feldschlüsselSammlDaten:89</t>
  </si>
  <si>
    <t>occurrence:import_guid</t>
  </si>
  <si>
    <t>Import ID</t>
  </si>
  <si>
    <t>import GUID</t>
  </si>
  <si>
    <t>hat Kennziffer für Importvorgang</t>
  </si>
  <si>
    <t>Kennziffer des Importvorgangs</t>
  </si>
  <si>
    <t>Kennziffer des Einlesevorgangs</t>
  </si>
  <si>
    <t xml:space="preserve">2. </t>
  </si>
  <si>
    <t>3.</t>
  </si>
  <si>
    <t>4.</t>
  </si>
  <si>
    <t>Übersetzung_52</t>
  </si>
  <si>
    <t>feldschlüsselSammlDaten:90</t>
  </si>
  <si>
    <t>Absenz ja/nein</t>
  </si>
  <si>
    <t>occurrence:zero_abundance</t>
  </si>
  <si>
    <t>Null-Nachweis</t>
  </si>
  <si>
    <t>hat Null-Nachweis</t>
  </si>
  <si>
    <t>species is absent</t>
  </si>
  <si>
    <t>Ergänzende Erläuterung</t>
  </si>
  <si>
    <t>Übersetzung_53</t>
  </si>
  <si>
    <t>feldschlüsselSammlDaten:91</t>
  </si>
  <si>
    <t>Media Beschriftung 1</t>
  </si>
  <si>
    <t>occurrence_medium:caption:1</t>
  </si>
  <si>
    <t>file description 1</t>
  </si>
  <si>
    <t>Übersetzung_54</t>
  </si>
  <si>
    <t>feldschlüsselSammlDaten:92</t>
  </si>
  <si>
    <t>Media Beschriftung 2</t>
  </si>
  <si>
    <t>file description 2</t>
  </si>
  <si>
    <t>occurrence_medium:caption:2</t>
  </si>
  <si>
    <t>5.</t>
  </si>
  <si>
    <t>Übersetzung_55</t>
  </si>
  <si>
    <t>feldschlüsselSammlDaten:93</t>
  </si>
  <si>
    <t>Media Beschriftung 3</t>
  </si>
  <si>
    <t>file description 3</t>
  </si>
  <si>
    <t>occurrence_medium:caption:3</t>
  </si>
  <si>
    <t>occurrence_medium:path:1</t>
  </si>
  <si>
    <t>Übersetzung_56</t>
  </si>
  <si>
    <t>feldschlüsselSammlDaten:94</t>
  </si>
  <si>
    <t>Media 2</t>
  </si>
  <si>
    <t>occurrence_medium:path:2</t>
  </si>
  <si>
    <t>file path 2</t>
  </si>
  <si>
    <t>Beschriftung Datei 3</t>
  </si>
  <si>
    <t>Pfadangabe Datei 2</t>
  </si>
  <si>
    <t>Beschriftung Datei 2</t>
  </si>
  <si>
    <t>Beschriftung Datei 1</t>
  </si>
  <si>
    <t>Beschriftung Mediendatei 1</t>
  </si>
  <si>
    <t>Beschriftung Mediendatei 2</t>
  </si>
  <si>
    <t>Beschriftung Mediendatei 3</t>
  </si>
  <si>
    <t>Pfadangabe Mediendatei 2</t>
  </si>
  <si>
    <t>hat Beschriftung für Mediendatei 1</t>
  </si>
  <si>
    <t>hat Beschriftung für Mediendatei 2</t>
  </si>
  <si>
    <t>hat Beschriftung für Mediendatei 3</t>
  </si>
  <si>
    <t>hat Pfadangabe Mediendatei 2</t>
  </si>
  <si>
    <t>Übersetzung_57</t>
  </si>
  <si>
    <t>feldschlüsselSammlDaten:95</t>
  </si>
  <si>
    <t>occAttr:90</t>
  </si>
  <si>
    <t>Anderer Beleg</t>
  </si>
  <si>
    <t>Beleg außerdem</t>
  </si>
  <si>
    <t>hat anderen Beleg</t>
  </si>
  <si>
    <t>has another voucher</t>
  </si>
  <si>
    <t>Terminus (Datenkonzept)</t>
  </si>
  <si>
    <t>dwc:eventDate</t>
  </si>
  <si>
    <t>Übersetzung_58</t>
  </si>
  <si>
    <t>feldschlüsselSammlDaten:96</t>
  </si>
  <si>
    <t>Anzahl Samen (Werteliste)</t>
  </si>
  <si>
    <t>occAttr:fk_106</t>
  </si>
  <si>
    <t>Anzahl Samen</t>
  </si>
  <si>
    <t>number of seeds</t>
  </si>
  <si>
    <t>0; 1; 2-5; 6-10; 11-25; 26-50; 51-100; 101-1000; &gt;1000;</t>
  </si>
  <si>
    <t>Anzahl gesammelter Samen</t>
  </si>
  <si>
    <t>Nord; Nordost; Ost; Südost; Süd; Südwest; West; Nordwest; alle Himmelsrichtungen;</t>
  </si>
  <si>
    <t>Anzahl vorhandener Einzelpflanzen</t>
  </si>
  <si>
    <t>Verknüpftes Forschungsobjekt (ID)</t>
  </si>
  <si>
    <t>Verknüpfter Forschungsgegenstand</t>
  </si>
  <si>
    <t>hat Vorschaubild des Forschungsobjekts</t>
  </si>
  <si>
    <t>Forschungsobjekt (Eigenart)</t>
  </si>
  <si>
    <t>Forschungsobjekt (Vorschaubild)</t>
  </si>
  <si>
    <t>Forschungsobjekt (Typ)</t>
  </si>
  <si>
    <t>Vorschaubild, verknüpfter Forschungsgegenstand</t>
  </si>
  <si>
    <t>Eigenart, verknüpfter Forschungsgegenstand</t>
  </si>
  <si>
    <t>Forschungsobjekt ist vom Typ</t>
  </si>
  <si>
    <t>Übersetzung_59</t>
  </si>
  <si>
    <t>feldschlüsselSammlDaten:97</t>
  </si>
  <si>
    <t>Begleitarten</t>
  </si>
  <si>
    <t>occAttr:89</t>
  </si>
  <si>
    <t>mit Begleitarten</t>
  </si>
  <si>
    <t>associated species</t>
  </si>
  <si>
    <t>Übersetzung_60</t>
  </si>
  <si>
    <t>feldschlüsselSammlDaten:98</t>
  </si>
  <si>
    <t>occAttr:fk_9</t>
  </si>
  <si>
    <t>Bestimmung (sicher/unsicher)</t>
  </si>
  <si>
    <t>Bestimmung gewiß/ungewiß</t>
  </si>
  <si>
    <t>determination certain/uncertain</t>
  </si>
  <si>
    <t>ist die Bestimmung gewiß?</t>
  </si>
  <si>
    <t>Bestimmung gewiß?</t>
  </si>
  <si>
    <t>dwc:identificationVerificationStatus</t>
  </si>
  <si>
    <t>dwc:associatedTaxa</t>
  </si>
  <si>
    <t>dwc:associatedMedia</t>
  </si>
  <si>
    <t>dwc:genus</t>
  </si>
  <si>
    <t>Erdmaßzahlen, engl. (Breite, Länge)</t>
  </si>
  <si>
    <t>Koordinaten, engl. (Breite, Länge)</t>
  </si>
  <si>
    <t>Geographische Koordinaten, engl.</t>
  </si>
  <si>
    <t>hat engl. Geographische Koordinaten</t>
  </si>
  <si>
    <t>Übersetzung_61</t>
  </si>
  <si>
    <t>feldschlüsselSammlDaten:99</t>
  </si>
  <si>
    <t>sample:fk_created_by</t>
  </si>
  <si>
    <t>Aufnahme erstellt durch</t>
  </si>
  <si>
    <t>EMPFOHLEN, ERFORDERLICH</t>
  </si>
  <si>
    <t>sample created by</t>
  </si>
  <si>
    <t>Übersetzung_62</t>
  </si>
  <si>
    <t>feldschlüsselSammlDaten:100</t>
  </si>
  <si>
    <t>Anzahl beprobter Pflanzen (Werteliste)</t>
  </si>
  <si>
    <t>smpAttr:fk_75</t>
  </si>
  <si>
    <t>Anzahl beprobter Pflanzen</t>
  </si>
  <si>
    <t>Übersetzung_63</t>
  </si>
  <si>
    <t>feldschlüsselSammlDaten:101</t>
  </si>
  <si>
    <t>Anzahl Einzelproben</t>
  </si>
  <si>
    <t>number of sampled plants</t>
  </si>
  <si>
    <t>hat {n} Einzelproben</t>
  </si>
  <si>
    <t>mit {n} beprobten Pflanzen</t>
  </si>
  <si>
    <t>Nicht importieren…Anz. Einzelproben</t>
  </si>
  <si>
    <t>No_import_Anz. Einzelproben</t>
  </si>
  <si>
    <t>number of samples</t>
  </si>
  <si>
    <t>Übersetzung_64</t>
  </si>
  <si>
    <t>feldschlüsselSammlDaten:102</t>
  </si>
  <si>
    <t>Aufnahmemethode (Werteliste)</t>
  </si>
  <si>
    <t>smpAttr:fk_77</t>
  </si>
  <si>
    <t>sampling method</t>
  </si>
  <si>
    <t>Erstbeprobung; Wiederholungsbeprobung;</t>
  </si>
  <si>
    <t>mit allgemeinen Anmerkungen</t>
  </si>
  <si>
    <t>Übersetzung_65</t>
  </si>
  <si>
    <t>feldschlüsselSammlDaten:103</t>
  </si>
  <si>
    <t>Übersetzung_66</t>
  </si>
  <si>
    <t>feldschlüsselSammlDaten:104</t>
  </si>
  <si>
    <t>Beprobte Fläche (qm)</t>
  </si>
  <si>
    <t>smpAttr:76</t>
  </si>
  <si>
    <t>sampled area (m²)</t>
  </si>
  <si>
    <t>Beprobte Fläche (m²)</t>
  </si>
  <si>
    <t>mit beprobter Fläche (m²) von</t>
  </si>
  <si>
    <t>dwc:sampleSizeValue &amp; dwc:sampleSizeUnit</t>
  </si>
  <si>
    <t>dwc:relatedResourceID</t>
  </si>
  <si>
    <t>dwc:relatedResourceType</t>
  </si>
  <si>
    <t>Übersetzung_67</t>
  </si>
  <si>
    <t>feldschlüsselSammlDaten:105</t>
  </si>
  <si>
    <t>Beprobungsraum (Kürzel)</t>
  </si>
  <si>
    <t>smpAttr:93</t>
  </si>
  <si>
    <t>sampled landscape region (abbr.)</t>
  </si>
  <si>
    <t>NW; NO; SO; SW; S</t>
  </si>
  <si>
    <t>Biotoptyp (Werteliste)</t>
  </si>
  <si>
    <t>smpAttr:fk_86</t>
  </si>
  <si>
    <t>Biotoptyp</t>
  </si>
  <si>
    <t>Lebensraumeigenart</t>
  </si>
  <si>
    <t>in Biotoptyp</t>
  </si>
  <si>
    <t>Übersetzung_68</t>
  </si>
  <si>
    <t>feldschlüsselSammlDaten:106</t>
  </si>
  <si>
    <t>Bodenart (Werteliste)</t>
  </si>
  <si>
    <t>smpAttr:fk_72</t>
  </si>
  <si>
    <t>Bodenart</t>
  </si>
  <si>
    <t>auf Bodenart</t>
  </si>
  <si>
    <t>soil type</t>
  </si>
  <si>
    <t>Kies; Sand; sandiger Lehm; Lehm; toniger Lehm; Ton; Schluff; Torf;</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</si>
  <si>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</si>
  <si>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Übersetzung_69</t>
  </si>
  <si>
    <t>feldschlüsselSammlDaten:107</t>
  </si>
  <si>
    <t>Bodensammlung</t>
  </si>
  <si>
    <t>Bodensammlung (Ja/Nein/Teils)</t>
  </si>
  <si>
    <t>smpAttr:fk_74</t>
  </si>
  <si>
    <t>soil sampling</t>
  </si>
  <si>
    <t>Bodensammlung?</t>
  </si>
  <si>
    <t>ja; nein; teils;</t>
  </si>
  <si>
    <t>hat Bodensammlung</t>
  </si>
  <si>
    <t>Übersetzung_70</t>
  </si>
  <si>
    <t>feldschlüsselSammlDaten:108</t>
  </si>
  <si>
    <t>Eigentumsverhältnisse (Werteliste)</t>
  </si>
  <si>
    <t>smpAttr:fk_95</t>
  </si>
  <si>
    <t>Eigentumsverhältnisse</t>
  </si>
  <si>
    <t>mit Eigentumsverhältnissen der Sammelstätte</t>
  </si>
  <si>
    <t>privat; Stiftung; Staat; Land; Gemeinde; NGO (NABU, BUND..); TüPl;</t>
  </si>
  <si>
    <t>ownership situation of sampling site</t>
  </si>
  <si>
    <t>Eigentumsverhältnisse, Sammelstätte</t>
  </si>
  <si>
    <t>Übersetzung_71</t>
  </si>
  <si>
    <t>feldschlüsselSammlDaten:109</t>
  </si>
  <si>
    <t>EUNIS-Habitatyp (Werteliste)</t>
  </si>
  <si>
    <t>smpAttr:fk_88</t>
  </si>
  <si>
    <t>habitat type (EUNIS)</t>
  </si>
  <si>
    <t>hat EUNIS-Habitattyp</t>
  </si>
  <si>
    <t>mit {n} gesammelten Samen</t>
  </si>
  <si>
    <t>EUNIS-Habitattyp</t>
  </si>
  <si>
    <t>EUNIS Lebenswohnraum</t>
  </si>
  <si>
    <t>EUNIS Kennziffer des Lebenswohnraums</t>
  </si>
  <si>
    <t>Übersetzung_72</t>
  </si>
  <si>
    <t>feldschlüsselSammlDaten:110</t>
  </si>
  <si>
    <t>Gefährdungsursachen sonstige</t>
  </si>
  <si>
    <t>smpAttr:94</t>
  </si>
  <si>
    <t>Gefährdungsursachen außerdem</t>
  </si>
  <si>
    <t>mit Gefährdungsursachen außerdem</t>
  </si>
  <si>
    <t>causes of endangerment additionally</t>
  </si>
  <si>
    <t>eben (0-5%); wellig (6-10%); hügelig (11-20%); moderat (21-30%); steil (&gt;30%);</t>
  </si>
  <si>
    <t>Höhenlage, Höhenbereich (m)</t>
  </si>
  <si>
    <t>altitude or altitude range (m)</t>
  </si>
  <si>
    <t>Übersetzung_73</t>
  </si>
  <si>
    <t>feldschlüsselSammlDaten:111</t>
  </si>
  <si>
    <t>Keine Saatgutbeprobung - Anderer Grund</t>
  </si>
  <si>
    <t>smpAttr:96</t>
  </si>
  <si>
    <t>dwc:verbatimElevation</t>
  </si>
  <si>
    <t>Saatgutbeprobung (Werteliste)</t>
  </si>
  <si>
    <t>smpAttr:fk_90</t>
  </si>
  <si>
    <t>0.1.</t>
  </si>
  <si>
    <t>0.2.</t>
  </si>
  <si>
    <t>0.3.</t>
  </si>
  <si>
    <t>Saatgut beprobt; Art nicht nachweisbar; Individuen nur vegetativ; Saatgut bzw. Sporen bei Begehung nicht weit genug entwickelt; Schädigung durch Fraß, Pilze u.a.; bei Begehung nur Blüten vorhanden; anderer Grund;</t>
  </si>
  <si>
    <t>ja: Saatgut beprobt; nein: Art nicht nachweisbar; nein: Individuen nur vegetativ; nein: Saatgut bzw. Sporen bei Begehung nicht weit genug entwickelt; nein: Schädigung durch Fraß, Pilze u. a.; nein: bei Begehung nur Blüten vorhanden; nein: anderer Grund;</t>
  </si>
  <si>
    <t>Saatgutbeprobung/keine Saatgutbeprobung</t>
  </si>
  <si>
    <t>with or without seed sampling</t>
  </si>
  <si>
    <t>Übersetzung_74</t>
  </si>
  <si>
    <t>feldschlüsselSammlDaten:112</t>
  </si>
  <si>
    <t>seed sampling unsuccessful, also because</t>
  </si>
  <si>
    <t>Saatgutbeprobung war erfolgreich oder ohne</t>
  </si>
  <si>
    <t>ohne Saatgutbeprobung außerdem weil</t>
  </si>
  <si>
    <t>Saatgutbeprobung (erfolgreich, oder ohne)</t>
  </si>
  <si>
    <t>Saatgutbeprobung erfolglos außerdem</t>
  </si>
  <si>
    <t>Notwendige Pflege-/Behandlungsmaßnahmen</t>
  </si>
  <si>
    <t>Wirkliche Pflege-/Behandlungsmaßnahmen</t>
  </si>
  <si>
    <t>Außerdem wirkliche Pflege-/Behandlungsmaßnahmen</t>
  </si>
  <si>
    <t>Außerdem notwendige Pflege-/Behandlungsmaßnahmen</t>
  </si>
  <si>
    <t>mit außerdem notwendigen Pflege-/ Managementmaßnahmen</t>
  </si>
  <si>
    <t>mit notwendigen Pflege-/ Managementmaßnahmen</t>
  </si>
  <si>
    <t>mit aktuellen Managementmaßnahmen außerdem</t>
  </si>
  <si>
    <t>Übersetzung_75</t>
  </si>
  <si>
    <t>feldschlüsselSammlDaten:113</t>
  </si>
  <si>
    <t>PH-Wert (Werteliste)</t>
  </si>
  <si>
    <t>smpAttr:fk_71</t>
  </si>
  <si>
    <t>pH value (range)</t>
  </si>
  <si>
    <t>pH Wert</t>
  </si>
  <si>
    <t>pH Wertebreich (Boden)</t>
  </si>
  <si>
    <t>hat Boden pH-Wertbereich</t>
  </si>
  <si>
    <t>sauer; neutral; basisch;</t>
  </si>
  <si>
    <t>Übersetzung_76</t>
  </si>
  <si>
    <t>feldschlüsselSammlDaten:114</t>
  </si>
  <si>
    <t>smpAttr:fk_73</t>
  </si>
  <si>
    <t>Sammelstrategie (Werteliste)</t>
  </si>
  <si>
    <t>zufällig; regelmäßig; Transekt (linear); im Zentrum der Population; am Rand der Population; andere Beprobung;</t>
  </si>
  <si>
    <t>Sammelstrategie</t>
  </si>
  <si>
    <t>Aufsammlungshäufigkeit | Erstmalige oder wiederholte Aufsammlung</t>
  </si>
  <si>
    <t>Trennung am „|“ und ersten Fund ausgeben, Leerzeichen löschen</t>
  </si>
  <si>
    <t>Ergebnis</t>
  </si>
  <si>
    <t>Sammelhäufigkeit</t>
  </si>
  <si>
    <t>collection frequency</t>
  </si>
  <si>
    <t>Wiederholungssammlung?</t>
  </si>
  <si>
    <t>Sammelhäufigkeit ist</t>
  </si>
  <si>
    <t>?Aufnahmemethode? Oder Sammelhäufigkeit</t>
  </si>
  <si>
    <t>Sammelvorgehen</t>
  </si>
  <si>
    <t>mit Sammelvorgehen</t>
  </si>
  <si>
    <t>Übersetzung_77</t>
  </si>
  <si>
    <t>feldschlüsselSammlDaten:115</t>
  </si>
  <si>
    <t>Schutzgebietskategorie (Werteliste)</t>
  </si>
  <si>
    <t>smpAttr:fk_32</t>
  </si>
  <si>
    <t>Schutzgebietskategorie</t>
  </si>
  <si>
    <t>im Schutzgebiet</t>
  </si>
  <si>
    <t>mit Schutzgebietskategorie</t>
  </si>
  <si>
    <t>category of protected area</t>
  </si>
  <si>
    <t>Gebiet sehr schutzwürdig; Landschaftsschutzgebiet; Naturpark; Biosphärenreservat; FFH Gebiet; Int. Vogelschutzgebiet; Feuchtgeb. int. Bedeutung; Feuchtgeb. nat. Bedeutung; Nationalpark; Naturschutzgebiet; Geschützter Biotop §25/30;</t>
  </si>
  <si>
    <t>Schutzgebietsgruppe</t>
  </si>
  <si>
    <t>Übersetzung_78</t>
  </si>
  <si>
    <t>feldschlüsselSammlDaten:116</t>
  </si>
  <si>
    <t>Standort-Code</t>
  </si>
  <si>
    <t>smpAttr:129</t>
  </si>
  <si>
    <t>hat Standort-Code</t>
  </si>
  <si>
    <t>Standort-Kennziffer</t>
  </si>
  <si>
    <t>code of site location</t>
  </si>
  <si>
    <t>Übersetzung_79</t>
  </si>
  <si>
    <t>feldschlüsselSammlDaten:117</t>
  </si>
  <si>
    <t>Ungenauigkeit</t>
  </si>
  <si>
    <t>smpAttr:26</t>
  </si>
  <si>
    <t>Koordinatenungenauigkeit</t>
  </si>
  <si>
    <t>darstellen mit Koordinatenungenauigkeit von</t>
  </si>
  <si>
    <t>Fundpunkt ungenau darstellen</t>
  </si>
  <si>
    <t>display location imprecisely by</t>
  </si>
  <si>
    <t>Zwischenzeilig oder zwischenreihig neue Zeilen („neue Sprachfassung“) oder Spalten („neues Datenübersetzungsfeld“) einzufügen, erneuert i.d.R. Zellverweise richtigermaßen – Kuddelmuddel entsteht dann, falls man äußerste Randspalten oder Randzeilen verschiebt, oder am Rand Neues anfügt.</t>
  </si>
  <si>
    <t>Exportfeld</t>
  </si>
  <si>
    <t>Artname</t>
  </si>
  <si>
    <t>Taxon Nummer</t>
  </si>
  <si>
    <t>Begleitart</t>
  </si>
  <si>
    <t>Übersetzung_80</t>
  </si>
  <si>
    <t>feldschlüsselSammlDaten:118</t>
  </si>
  <si>
    <t>Deutscher Artname</t>
  </si>
  <si>
    <t>hat Deutschen Artnamen</t>
  </si>
  <si>
    <t>Nicht importieren…Deutscher Artname</t>
  </si>
  <si>
    <t>No_import…Deutscher Artname</t>
  </si>
  <si>
    <t>Deutscher Name</t>
  </si>
  <si>
    <t>vernacular species name (german)</t>
  </si>
  <si>
    <t>Übersetzung_81</t>
  </si>
  <si>
    <t>feldschlüsselSammlDaten:119</t>
  </si>
  <si>
    <t>Autor</t>
  </si>
  <si>
    <t>hat Erstbeschreiber</t>
  </si>
  <si>
    <t>Nicht importieren…Autor</t>
  </si>
  <si>
    <t>No_import…Autor</t>
  </si>
  <si>
    <t>Erstbeschreiber (des Pflanzennamens)</t>
  </si>
  <si>
    <t>original author (of the plant name)</t>
  </si>
  <si>
    <t>Übersetzung_82</t>
  </si>
  <si>
    <t>feldschlüsselSammlDaten:120</t>
  </si>
  <si>
    <t>Rote Liste (Einstufung)</t>
  </si>
  <si>
    <t>hat Rote Liste Einstufung</t>
  </si>
  <si>
    <t>Nicht importieren…Rote Liste</t>
  </si>
  <si>
    <t>No_import…Rote Liste</t>
  </si>
  <si>
    <t>Rote Liste?</t>
  </si>
  <si>
    <t>has Red List classification</t>
  </si>
  <si>
    <t>Übersetzung_83</t>
  </si>
  <si>
    <t>feldschlüsselSammlDaten:121</t>
  </si>
  <si>
    <t>Daten schützenswert?</t>
  </si>
  <si>
    <t>Sensible Daten?</t>
  </si>
  <si>
    <t>Nicht importieren-zu-tun-prüfen…sensible Daten</t>
  </si>
  <si>
    <t>No_import…sensible Daten</t>
  </si>
  <si>
    <t>has data worthy of protection</t>
  </si>
  <si>
    <t>Daten schutzwürdig?</t>
  </si>
  <si>
    <t>enthält schützenswerte Daten</t>
  </si>
  <si>
    <t>Anmerkung zur Art-Beobachtung</t>
  </si>
  <si>
    <t>Institution</t>
  </si>
  <si>
    <t>Sammlungsdatum</t>
  </si>
  <si>
    <t>Saatgut beprobt?</t>
  </si>
  <si>
    <t>Keine Beprobung - anderer Grund</t>
  </si>
  <si>
    <t>Übersetzung_84</t>
  </si>
  <si>
    <t>feldschlüsselSammlDaten:122</t>
  </si>
  <si>
    <t>Keimversuch?</t>
  </si>
  <si>
    <t>mit Keimversuch?</t>
  </si>
  <si>
    <t>Nicht importieren…Keimversuch</t>
  </si>
  <si>
    <t>no_import…Keimversuch</t>
  </si>
  <si>
    <t>Keimversuch</t>
  </si>
  <si>
    <t>germination test</t>
  </si>
  <si>
    <t>Beprobungsraum</t>
  </si>
  <si>
    <t>Gemeinde/ Stadt</t>
  </si>
  <si>
    <t>Übersetzung_85</t>
  </si>
  <si>
    <t>feldschlüsselSammlDaten:123</t>
  </si>
  <si>
    <t>Raumreferenz Eingabe</t>
  </si>
  <si>
    <t>Übersetzung_86</t>
  </si>
  <si>
    <t>feldschlüsselSammlDaten:124</t>
  </si>
  <si>
    <t>Referenzsystem Eingabe</t>
  </si>
  <si>
    <t>mit Referenzsystem Eingabe</t>
  </si>
  <si>
    <t>Nicht importieren…Referenzsystem Eingabe</t>
  </si>
  <si>
    <t>No_import…Referenzsystem Eingabe</t>
  </si>
  <si>
    <t>Eingegebenes Meßraumsystem</t>
  </si>
  <si>
    <t>Unschärfe</t>
  </si>
  <si>
    <t>Latitude (WGS84)</t>
  </si>
  <si>
    <t>Longitude (WGS84)</t>
  </si>
  <si>
    <t>entered spacial measurement system</t>
  </si>
  <si>
    <t>Übersetzung_87</t>
  </si>
  <si>
    <t>feldschlüsselSammlDaten:125</t>
  </si>
  <si>
    <t>Raumreferenz Ausgabe</t>
  </si>
  <si>
    <t>mit Raumreferenz Ausgabe</t>
  </si>
  <si>
    <t>Nicht importieren…Raumreferenz Ausgabe</t>
  </si>
  <si>
    <t>No_import…Raumreferenz Ausgabe</t>
  </si>
  <si>
    <t>Ausgabe Raumbezug</t>
  </si>
  <si>
    <t>issued spatial dimension</t>
  </si>
  <si>
    <t>TKQ</t>
  </si>
  <si>
    <t>Boden pH</t>
  </si>
  <si>
    <t>Habitattyp</t>
  </si>
  <si>
    <t>Aufnahmemethode</t>
  </si>
  <si>
    <t>Sammelweise</t>
  </si>
  <si>
    <t>Übersetzung_88</t>
  </si>
  <si>
    <t>feldschlüsselSammlDaten:126</t>
  </si>
  <si>
    <t>Samen od. Früchte aufgelesen?</t>
  </si>
  <si>
    <t>Nicht importieren…Samen od. Früchte aufgelesen</t>
  </si>
  <si>
    <t>No_import…Samen od. Früchte aufgelesen?</t>
  </si>
  <si>
    <t>seeds or fruits picked up?</t>
  </si>
  <si>
    <t>Belege</t>
  </si>
  <si>
    <t>Aktuelle Pflegemaßnahmen Freitext</t>
  </si>
  <si>
    <t>Notwendige Pflegemaßnahmen Freitext</t>
  </si>
  <si>
    <t>Aufnahme Anmerkung</t>
  </si>
  <si>
    <t>Übersetzung_89</t>
  </si>
  <si>
    <t>feldschlüsselSammlDaten:127</t>
  </si>
  <si>
    <t>Bestätigt durch</t>
  </si>
  <si>
    <t>Nicht importieren…Bestätigt durch</t>
  </si>
  <si>
    <t>No_import…Bestätigt durch</t>
  </si>
  <si>
    <t>confirmed by</t>
  </si>
  <si>
    <t>Übersetzung_90</t>
  </si>
  <si>
    <t>feldschlüsselSammlDaten:128</t>
  </si>
  <si>
    <t>Bestätigungsdatum</t>
  </si>
  <si>
    <t>bestätigt am</t>
  </si>
  <si>
    <t>Nicht importieren…Bestätigungsdatum</t>
  </si>
  <si>
    <t>No_import…Bestätigungsdatum</t>
  </si>
  <si>
    <t>date of confirmation</t>
  </si>
  <si>
    <t>Übersetzung_91</t>
  </si>
  <si>
    <t>feldschlüsselSammlDaten:129</t>
  </si>
  <si>
    <t>Art gefunden?</t>
  </si>
  <si>
    <t>Wurde die Art gefunden?</t>
  </si>
  <si>
    <t>Nicht importieren…Art gefunden</t>
  </si>
  <si>
    <t>No_import…Art gefunden</t>
  </si>
  <si>
    <t>species found?</t>
  </si>
  <si>
    <t>Übersetzung_92</t>
  </si>
  <si>
    <t>feldschlüsselSammlDaten:130</t>
  </si>
  <si>
    <t>Eingabedatum</t>
  </si>
  <si>
    <t>hat Datum der Eingabe</t>
  </si>
  <si>
    <t>Nicht importieren…Eingabedatum</t>
  </si>
  <si>
    <t>No_import…Eingabedatum</t>
  </si>
  <si>
    <t>submission date</t>
  </si>
  <si>
    <t>Übersetzung_93</t>
  </si>
  <si>
    <t>feldschlüsselSammlDaten:131</t>
  </si>
  <si>
    <t>zuletzt bearbeitet am</t>
  </si>
  <si>
    <t>Letzte Bearbeitung</t>
  </si>
  <si>
    <t>Nicht importieren…Letzte Bearbeitung</t>
  </si>
  <si>
    <t>No_import…Letzte Bearbeitung</t>
  </si>
  <si>
    <t>last modification</t>
  </si>
  <si>
    <t>Übersetzung_94</t>
  </si>
  <si>
    <t>feldschlüsselSammlDaten:132</t>
  </si>
  <si>
    <t>Bearbeitungsstatus</t>
  </si>
  <si>
    <t>mit Bearbeitungsstatus</t>
  </si>
  <si>
    <t>Nicht importieren…Bearbeitungsstatus</t>
  </si>
  <si>
    <t>No_import…Bearbeitungsstatus</t>
  </si>
  <si>
    <t>processing status</t>
  </si>
  <si>
    <t>Bearbeitungsstand</t>
  </si>
  <si>
    <t>Import GUID</t>
  </si>
  <si>
    <t>n.a. Permit Registration Number</t>
  </si>
  <si>
    <t>n.a. Sammelnummer</t>
  </si>
  <si>
    <t>Abkürzungen</t>
  </si>
  <si>
    <t>n.a.</t>
  </si>
  <si>
    <t>nichts angegeben; not available; not applicable usw.</t>
  </si>
  <si>
    <t>n.a. Aufnahme erstellt durch</t>
  </si>
  <si>
    <t>n.a. Bestimmung gewiß/sicher?</t>
  </si>
  <si>
    <t>n.a. Gattung</t>
  </si>
  <si>
    <t>n.a. Artname</t>
  </si>
  <si>
    <t>n.a. Interne Akzessionsnummer</t>
  </si>
  <si>
    <t>n.a. Interne Akzessionsnummer / IPEN Kennung</t>
  </si>
  <si>
    <t>n.a. Datensatz erstellt durch</t>
  </si>
  <si>
    <t>n.a. Breitengrad (° ′ ″, engl.)</t>
  </si>
  <si>
    <t>n.a. Längengrad (° ′ ″, engl.)</t>
  </si>
  <si>
    <t>n.a. Höhenlage (m)</t>
  </si>
  <si>
    <t>n.a. Anderer Beleg</t>
  </si>
  <si>
    <t>n.a. Verknüpftes Forschungsobjekt</t>
  </si>
  <si>
    <t>n.a. Forschungsobjekt (Vorschaubild)</t>
  </si>
  <si>
    <t>n.a. Bezug des Sammlungsobjektes</t>
  </si>
  <si>
    <t>n.a. Fundort</t>
  </si>
  <si>
    <t>n.a. Anmerkungen zum Fundort</t>
  </si>
  <si>
    <t>n.a. Standort-Code</t>
  </si>
  <si>
    <t>Anzahl lebender Individuen</t>
  </si>
  <si>
    <t>n.a. Anzahl Pflanzen mit reifen Früchten</t>
  </si>
  <si>
    <t>n.a. Anzahl Einzelproben</t>
  </si>
  <si>
    <t>n.a. Bodensammlung</t>
  </si>
  <si>
    <t>n.a. EUNIS Habitat Code</t>
  </si>
  <si>
    <t>n.a. Anmerkungen zur Aufsammlung</t>
  </si>
  <si>
    <t>n.a. Außerdem notwendige Pflegemaßnahmen</t>
  </si>
  <si>
    <t>n.a. Gefährdungsursachen außerdem</t>
  </si>
  <si>
    <t>n.a. Eigentumsverhältnisse</t>
  </si>
  <si>
    <t>n.a. Landnutzung Code</t>
  </si>
  <si>
    <t>n.a. Null-Nachweis</t>
  </si>
  <si>
    <t>n.a. Beschriftung Mediendatei 1</t>
  </si>
  <si>
    <t>n.a. Beschriftung Mediendatei 2</t>
  </si>
  <si>
    <t>n.a. Beschriftung Mediendatei 3</t>
  </si>
  <si>
    <t>n.a. Pfadangabe Mediendatei 2</t>
  </si>
  <si>
    <t>n.a. Datenherkunft</t>
  </si>
  <si>
    <t>Pfadangabe Mediendatei 3</t>
  </si>
  <si>
    <t>hat Pfadangabe Mediendatei 3</t>
  </si>
  <si>
    <t>Media 3</t>
  </si>
  <si>
    <t>n.a. Pfadangabe Mediendatei 3</t>
  </si>
  <si>
    <t>file path 3</t>
  </si>
  <si>
    <t>Pfadangabe Datei 3</t>
  </si>
  <si>
    <t>occurrence_medium:path:3</t>
  </si>
  <si>
    <t>linked research object</t>
  </si>
  <si>
    <t>type of linked research object</t>
  </si>
  <si>
    <t>preview of linked research object</t>
  </si>
  <si>
    <t>Nicht importieren…Gattung</t>
  </si>
  <si>
    <t>Nicht importieren…Artname</t>
  </si>
  <si>
    <t>NO</t>
  </si>
  <si>
    <t>Saatgut beprobt</t>
  </si>
  <si>
    <t>Art nicht nachweisbar</t>
  </si>
  <si>
    <t>Individuen nur vegetativ</t>
  </si>
  <si>
    <t>Saatgut bzw. Sporen bei Begehung nicht weit genug entwickelt</t>
  </si>
  <si>
    <t>Schädigung durch Fraß, Pilze u.a.</t>
  </si>
  <si>
    <t>bei Begehung nur Blüten vorhanden</t>
  </si>
  <si>
    <t>anderer Grund</t>
  </si>
  <si>
    <t>seeds sampled</t>
  </si>
  <si>
    <t>species not tracable</t>
  </si>
  <si>
    <t>individuals only vegetatively</t>
  </si>
  <si>
    <t>seeds or spores not sufficiently developed at time of sampling</t>
  </si>
  <si>
    <t>only flowers present at time of sampling</t>
  </si>
  <si>
    <t>other reason</t>
  </si>
  <si>
    <t>more flowers than fruits</t>
  </si>
  <si>
    <t>more fruits than flowers</t>
  </si>
  <si>
    <t>only flowers</t>
  </si>
  <si>
    <t>only fruits</t>
  </si>
  <si>
    <t>keine Angabe</t>
  </si>
  <si>
    <t>damage caused by grubs, fungi, aso.</t>
  </si>
  <si>
    <t>not specified</t>
  </si>
  <si>
    <t>Kies</t>
  </si>
  <si>
    <t>Sand</t>
  </si>
  <si>
    <t>sandiger Lehm</t>
  </si>
  <si>
    <t>Lehm</t>
  </si>
  <si>
    <t>toniger Lehm</t>
  </si>
  <si>
    <t>Ton</t>
  </si>
  <si>
    <t>Schluff</t>
  </si>
  <si>
    <t>Torf</t>
  </si>
  <si>
    <t>gravel</t>
  </si>
  <si>
    <t>sand</t>
  </si>
  <si>
    <t>sandy clay</t>
  </si>
  <si>
    <t>clay</t>
  </si>
  <si>
    <t>loamy clay</t>
  </si>
  <si>
    <t>silt</t>
  </si>
  <si>
    <t>peat</t>
  </si>
  <si>
    <t>eben (0-5%)</t>
  </si>
  <si>
    <t>wellig (6-10%)</t>
  </si>
  <si>
    <t>hügelig (11-20%)</t>
  </si>
  <si>
    <t>moderat (21-30%)</t>
  </si>
  <si>
    <t>steil (&gt;30%)</t>
  </si>
  <si>
    <t>level (0-5%)</t>
  </si>
  <si>
    <t>undulating (6-10%)</t>
  </si>
  <si>
    <t>hilly (11-20%)</t>
  </si>
  <si>
    <t>moderate (21-30%)</t>
  </si>
  <si>
    <t>steep (&gt;30%)</t>
  </si>
  <si>
    <t>in Höhenlage (m)</t>
  </si>
  <si>
    <t>in Meßtischblatt</t>
  </si>
  <si>
    <t>ja</t>
  </si>
  <si>
    <t>nein</t>
  </si>
  <si>
    <t>teils</t>
  </si>
  <si>
    <t>yes</t>
  </si>
  <si>
    <t>no</t>
  </si>
  <si>
    <t>partly</t>
  </si>
  <si>
    <t>area worthy of protection</t>
  </si>
  <si>
    <t>landscape conservation area</t>
  </si>
  <si>
    <t>nature park</t>
  </si>
  <si>
    <t>biosphere reserve</t>
  </si>
  <si>
    <t>FFH area</t>
  </si>
  <si>
    <t>international bird sanctuary</t>
  </si>
  <si>
    <t>wetland of international importance</t>
  </si>
  <si>
    <t>wetland of national importance</t>
  </si>
  <si>
    <t>national park</t>
  </si>
  <si>
    <t>nature reserve</t>
  </si>
  <si>
    <t>protected biotope §25/30</t>
  </si>
  <si>
    <t>Gebiet sehr schutzwürdig</t>
  </si>
  <si>
    <t>Landschaftsschutzgebiet</t>
  </si>
  <si>
    <t>Naturpark</t>
  </si>
  <si>
    <t>Biosphärenreservat</t>
  </si>
  <si>
    <t>FFH Gebiet</t>
  </si>
  <si>
    <t>Int. Vogelschutzgebiet</t>
  </si>
  <si>
    <t>Feuchtgeb. int. Bedeutung</t>
  </si>
  <si>
    <t>Feuchtgeb. nat. Bedeutung</t>
  </si>
  <si>
    <t>Nationalpark</t>
  </si>
  <si>
    <t>Naturschutzgebiet</t>
  </si>
  <si>
    <t>Geschützter Biotop §25/30</t>
  </si>
  <si>
    <t>Nordost</t>
  </si>
  <si>
    <t>Südost</t>
  </si>
  <si>
    <t>Süd</t>
  </si>
  <si>
    <t>Südwest</t>
  </si>
  <si>
    <t>West</t>
  </si>
  <si>
    <t>Nordwest</t>
  </si>
  <si>
    <t>alle Himmelsrichtungen</t>
  </si>
  <si>
    <t>Ja-Nein-Werte (allg.)</t>
  </si>
  <si>
    <t>Exposition/vorherschende Himmelsrichtung</t>
  </si>
  <si>
    <t>fachsprachlich, abgekürzt</t>
  </si>
  <si>
    <t>N</t>
  </si>
  <si>
    <t>O</t>
  </si>
  <si>
    <t>SO</t>
  </si>
  <si>
    <t>SW</t>
  </si>
  <si>
    <t>W</t>
  </si>
  <si>
    <t>NW</t>
  </si>
  <si>
    <t>alle</t>
  </si>
  <si>
    <t>north</t>
  </si>
  <si>
    <t>north-east</t>
  </si>
  <si>
    <t>east</t>
  </si>
  <si>
    <t>south-east</t>
  </si>
  <si>
    <t>south</t>
  </si>
  <si>
    <t>south-west</t>
  </si>
  <si>
    <t>west</t>
  </si>
  <si>
    <t>north-west</t>
  </si>
  <si>
    <t>all directions</t>
  </si>
  <si>
    <t>englisch, abgekürzt</t>
  </si>
  <si>
    <t>NE</t>
  </si>
  <si>
    <t>SE</t>
  </si>
  <si>
    <t>all</t>
  </si>
  <si>
    <t>Aufnahmemethode bzw. Sammelhäufigkeit</t>
  </si>
  <si>
    <t>Erstbeprobung</t>
  </si>
  <si>
    <t>Wiederholungsbeprobung</t>
  </si>
  <si>
    <t>initial sampling</t>
  </si>
  <si>
    <t>repeated sampling</t>
  </si>
  <si>
    <t>Sammelvorgehen o. Sammelstrategie</t>
  </si>
  <si>
    <t>zufällig</t>
  </si>
  <si>
    <t>regelmäßig</t>
  </si>
  <si>
    <t>Transekt (linear)</t>
  </si>
  <si>
    <t>im Zentrum der Population</t>
  </si>
  <si>
    <t>am Rand der Population</t>
  </si>
  <si>
    <t>andere Beprobung</t>
  </si>
  <si>
    <t>random</t>
  </si>
  <si>
    <t>regular</t>
  </si>
  <si>
    <t>transect (linear)</t>
  </si>
  <si>
    <t>in the centre of the population</t>
  </si>
  <si>
    <t>at the edge of the population</t>
  </si>
  <si>
    <t>other sampling</t>
  </si>
  <si>
    <t>sauer</t>
  </si>
  <si>
    <t>neutral</t>
  </si>
  <si>
    <t>basisch</t>
  </si>
  <si>
    <t>pH Wertebreich</t>
  </si>
  <si>
    <t>acidic</t>
  </si>
  <si>
    <t>alkaline</t>
  </si>
  <si>
    <t>fruits/seeds already fallen</t>
  </si>
  <si>
    <t>seeds/fruits picked up from the ground</t>
  </si>
  <si>
    <t>fruits/seeds unevenly ripe</t>
  </si>
  <si>
    <t>only vegetative (without flowers, fruits, seeds)</t>
  </si>
  <si>
    <t>other</t>
  </si>
  <si>
    <t>nur vegetativ (ohne Blüten, Früchte, Samen)</t>
  </si>
  <si>
    <t>anders</t>
  </si>
  <si>
    <t>Eutrophierung; Nutzungsänderung (Umbruch, u.a.); Nutzungsaufgabe; Verfilzung; Verbuschung/Verwaldung; Tourismus/Naherholung; andere Gefährdungsursachen; nicht ersichtlich</t>
  </si>
  <si>
    <t>privat; Stiftung; Staat; Land; Gemeinde; gemeinnützige Vereinigung (NABU, BUND, …); Truppenübungsplatz;</t>
  </si>
  <si>
    <t>Auswahlliste der Sprachauswahl</t>
  </si>
  <si>
    <t>EUNIS habitate code</t>
  </si>
  <si>
    <t>FORMEL LET(Name1; Wert1OderBerechnung1; Name2; Wert2OderBerechnung2; …) für Spaltenköpfe</t>
  </si>
  <si>
    <t>Das äußerst rechte Übersetzungsfeld kann wahrscheinlich nur fehlerbewirkend inzwischen anderer Spalten umverschoben werden, also dazwischen irgendwo. Ich (Andreas) habe viele Möglichkeiten versucht, doch gelang es mir nicht, das äußerst rechte oder äußerst linke Übersetzungsfeld „sauber“ irgendwo dazwischen einzuordnen, zu verschieben, immer gerieten die XVERWEIS-Zellbereiche/-bezüge durcheinander</t>
  </si>
  <si>
    <t>Übersetzung_95</t>
  </si>
  <si>
    <t>feldschlüsselSammlDaten:133</t>
  </si>
  <si>
    <t>Biotopzustand</t>
  </si>
  <si>
    <t>hat Biotopzustand</t>
  </si>
  <si>
    <t>Nicht importieren…Biotopzustand</t>
  </si>
  <si>
    <t>No_import…Biotopzustand</t>
  </si>
  <si>
    <t>n.a. Biotopzustand</t>
  </si>
  <si>
    <t>Lebensraum-Zustand</t>
  </si>
  <si>
    <t>biotope condition</t>
  </si>
  <si>
    <t>biotope type</t>
  </si>
  <si>
    <t>Wertübersetzung_11</t>
  </si>
  <si>
    <t>Wertübersetzung_12</t>
  </si>
  <si>
    <t>Wertübersetzung_13</t>
  </si>
  <si>
    <t>Wertübersetzung_14</t>
  </si>
  <si>
    <t>Wertübersetzung_15</t>
  </si>
  <si>
    <t>Wertübersetzung_16</t>
  </si>
  <si>
    <t>Wertübersetzung_17</t>
  </si>
  <si>
    <t>Wertübersetzung_18</t>
  </si>
  <si>
    <t>Wertübersetzung_19</t>
  </si>
  <si>
    <t>Wertübersetzung_20</t>
  </si>
  <si>
    <t>Wertübersetzung_21</t>
  </si>
  <si>
    <t>Wertübersetzung_22</t>
  </si>
  <si>
    <t>Wertübersetzung_23</t>
  </si>
  <si>
    <t>Wertübersetzung_24</t>
  </si>
  <si>
    <t>Wertübersetzung_25</t>
  </si>
  <si>
    <t>Notizen zur Geländearbeit</t>
  </si>
  <si>
    <t>Übersetzung_96</t>
  </si>
  <si>
    <t>feldschlüsselSammlDaten:134</t>
  </si>
  <si>
    <t>Anmerkungen zur Geländearbeit</t>
  </si>
  <si>
    <t>hat Anmerkungen zur Geländearbeit</t>
  </si>
  <si>
    <t>Nicht importieren…Anmerkungen zur Geländearbeit</t>
  </si>
  <si>
    <t>No_import_Anmerkungen zur Geländearbeit</t>
  </si>
  <si>
    <t>n.a. Anzamerkungen zur Geländearbeit</t>
  </si>
  <si>
    <t>comments on fieldwork</t>
  </si>
  <si>
    <t>Versuch Listentrennung und Auswahllisten</t>
  </si>
  <si>
    <t>Letztes Trennzeichen löschen</t>
  </si>
  <si>
    <t>Liste in Einzelzellen auftrennen (mangels TEXTTEILEN(…))</t>
  </si>
  <si>
    <t>Zellauswahl aus Einzelzell-Listentext:</t>
  </si>
  <si>
    <t>privat; Stiftung; Staat; Land; Gemeinde; gemeinnützige Vereinigung (NABU, BUND, …); Truppenübungsplatz; und noch mehr;</t>
  </si>
  <si>
    <t>Auswahlformel Datenüberprüfung</t>
  </si>
  <si>
    <t>nur Blüten; mehr Blüten als Früchte; mehr Früchte als Blüten; nur Früchte; Früchte/Samen bereits abgefallen; Samen/Früchte vom Boden aufgelesen; Früchte/Samen ungleich reif; anders;</t>
  </si>
  <si>
    <t>nur Blüten; mehr Blüten als Früchte; mehr Früchte als Blüten; nur Früchte; Früchte/Samen bereits abgefallen; Samen/Früchte vom Boden aufgelesen; Früchte/Samen ungleich reif; nur vegetativ (ohne Blüten, Früchte, Samen); anders;</t>
  </si>
  <si>
    <t>privat; ONB; UNB; NGO; Neufund; Internet; sonstige Quelle</t>
  </si>
  <si>
    <t>Nord; Nordost; Ost; Südost; Süd; Südwest; West; Nordwest;</t>
  </si>
  <si>
    <t>Um sorglos neue Übersetzungsspalten einzufügen, *immer* inzwischen vorhandener Übersetzungsspalten einfügen – damit werden die Zellbezüge erneutermaßen von Excel ordentlich berichtig</t>
  </si>
  <si>
    <t>Auswahlstufen für Excel</t>
  </si>
  <si>
    <t>Formel Datenüberprüfung (für Vorauswahl)</t>
  </si>
  <si>
    <t>Baden-Württemberg; Bayern; Berlin; Brandenburg; Hansestadt Bremen; Hansestadt Hamburg; Hessen; Mecklenburg-Vorpommern; Niedersachsen; Nordrhein-Westfalen; Nordrhein-Westfalen; Rheinland-Pfalz; Saarland; Sachsen; Sachsen-Anhalt; Schleswig-Holstein; Thüringen</t>
  </si>
  <si>
    <t>FALSCH; WAHR;</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</si>
  <si>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Sandmagerrasen; Sandtrockenrasen;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</si>
  <si>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Wie kann man Auswahlstufen für eine Tabellenzelle einstellen oder ergänzen?</t>
  </si>
  <si>
    <t>Koordinaten, Erdmaßzahlen umrechnen (s. auch https://wiki.bgbm.org/wips-daten/index.php/Hilfe:Datentabellen)</t>
  </si>
  <si>
    <t>52.2690888888889</t>
  </si>
  <si>
    <t>Standortbeschreibung</t>
  </si>
  <si>
    <t>Samen od. Früchte vom Boden aufgelesen?</t>
  </si>
  <si>
    <t>wurden Samen od. Früchte vom Boden aufgelesen?</t>
  </si>
  <si>
    <t>fachsprachlich, BG XXX</t>
  </si>
  <si>
    <t>E1.29</t>
  </si>
  <si>
    <t>D2.38</t>
  </si>
  <si>
    <t>E1.3</t>
  </si>
  <si>
    <t>sicher; unsicher</t>
  </si>
  <si>
    <t>gewiß; ungewiß</t>
  </si>
  <si>
    <t>Bestimmung (sicher/unsicher…(un)gewiß)</t>
  </si>
  <si>
    <t>sicher</t>
  </si>
  <si>
    <t>unsicher</t>
  </si>
  <si>
    <t>gewiß</t>
  </si>
  <si>
    <t>ungewiß</t>
  </si>
  <si>
    <t>certain</t>
  </si>
  <si>
    <t>uncertain</t>
  </si>
  <si>
    <t>gewiss</t>
  </si>
  <si>
    <t>ungewiss</t>
  </si>
  <si>
    <t>Beprobungsgroßraum (Kürzel)</t>
  </si>
  <si>
    <t>vorläufig; abgeschlossen; Testdaten</t>
  </si>
  <si>
    <t>Taxon-Nummer (floraweb)</t>
  </si>
  <si>
    <t>hat (floraweb) Taxnr</t>
  </si>
  <si>
    <t>Taxnr (Ordnungszahl, floraweb)</t>
  </si>
  <si>
    <t>52°24'42''N</t>
  </si>
  <si>
    <t>Was sind die Mindestdaten der Saatgutsammlung?</t>
  </si>
  <si>
    <t>WAHR; FALSCH;</t>
  </si>
  <si>
    <t>Punktgenau darstellen; 100m; 1km; 2km; 10km; 100km</t>
  </si>
  <si>
    <t>Bedingte Formatierungen (wichtigste Formeln)</t>
  </si>
  <si>
    <t>Rote Liste-Einstufung</t>
  </si>
  <si>
    <t>kurz-Code</t>
  </si>
  <si>
    <t>G</t>
  </si>
  <si>
    <t>R</t>
  </si>
  <si>
    <t>V</t>
  </si>
  <si>
    <t>D</t>
  </si>
  <si>
    <t>*</t>
  </si>
  <si>
    <t>♦</t>
  </si>
  <si>
    <t>Code erläutert</t>
  </si>
  <si>
    <t>ausgestorben oder verschollen</t>
  </si>
  <si>
    <t>vom Aussterben bedroht</t>
  </si>
  <si>
    <t>stark gefährdet</t>
  </si>
  <si>
    <t>gefährdet</t>
  </si>
  <si>
    <t>Gefährdung unbekannten Ausmaßes</t>
  </si>
  <si>
    <t>extrem selten</t>
  </si>
  <si>
    <t>Vorwarnliste</t>
  </si>
  <si>
    <t>Daten unzureichend</t>
  </si>
  <si>
    <t>ungefährdet</t>
  </si>
  <si>
    <t>nicht bewertet</t>
  </si>
  <si>
    <t>extinct or missing</t>
  </si>
  <si>
    <t>threatened with extinction</t>
  </si>
  <si>
    <t>greatly endangered</t>
  </si>
  <si>
    <t>endangered</t>
  </si>
  <si>
    <t>threat of unknown magnitude</t>
  </si>
  <si>
    <t>extremely rare</t>
  </si>
  <si>
    <t>insufficient data</t>
  </si>
  <si>
    <t>unthreatened</t>
  </si>
  <si>
    <t>not evaluated</t>
  </si>
  <si>
    <t>Kurz-Code mit Erläuterung</t>
  </si>
  <si>
    <t>privat; Obere Naturschutzbehörde; Untere Naturschutzbehörde; gemeinnützige Vereinigung; Neufund; Internet; sonstige Quelle</t>
  </si>
  <si>
    <t>list of warn in advance</t>
  </si>
  <si>
    <t>allgemeinverständlich</t>
  </si>
  <si>
    <t>privat</t>
  </si>
  <si>
    <t>ONB</t>
  </si>
  <si>
    <t>UNB</t>
  </si>
  <si>
    <t>NGO</t>
  </si>
  <si>
    <t>Neufund</t>
  </si>
  <si>
    <t>Internet</t>
  </si>
  <si>
    <t>sonstige Quelle</t>
  </si>
  <si>
    <t>Obere Naturschutzbehörde</t>
  </si>
  <si>
    <t>Untere Naturschutzbehörde</t>
  </si>
  <si>
    <t>gemeinnützige Vereinigung</t>
  </si>
  <si>
    <t>Weltnetz</t>
  </si>
  <si>
    <t>Auswahlstufen für Mindestdaten hervorheben (Arbeitsblatt Feldübersetzungen)</t>
  </si>
  <si>
    <t>Bedingte Formatierungen müssen manchmal bereichshalber nachgeprüft werden, nachdem in einem Arbeitsblatt viel umverschoben, einverfügt oder spaltenvertauscht wurde usw.. Zwischenzeiliges Einfügen in einem Formatierungsbereich stört kaum, da Excel den Formatierungsbereich i.d.R. selbtätig nachrichtet.</t>
  </si>
  <si>
    <t>amtlos</t>
  </si>
  <si>
    <t>3 – gefährdet</t>
  </si>
  <si>
    <t>Übersetzung_97</t>
  </si>
  <si>
    <t>feldschlüsselSammlDaten:135</t>
  </si>
  <si>
    <t>Rote Liste (Kürzel)</t>
  </si>
  <si>
    <t>hat Rote Liste (Kürzel)</t>
  </si>
  <si>
    <t>Nicht importieren…Rote Liste (Kürzel)</t>
  </si>
  <si>
    <t>has Red List classification (abbr.)</t>
  </si>
  <si>
    <t>No_import…Rote Liste (Kürzel)</t>
  </si>
  <si>
    <t>n.a. Rote Liste (Kürzel)</t>
  </si>
  <si>
    <t>0; 1; 2; 3; G; R; V; D; *; ♦; -;</t>
  </si>
  <si>
    <t>0 – ausgestorben oder verschollen; 1 – vom Aussterben bedroht; 2 – stark gefährdet; 3 – gefährdet; G – Gefährdung unbekannten Ausmaßes; R – extrem selten; V – Vorwarnliste; D – Daten unzureichend; * – ungefährdet; ♦ – nicht bewertet; - – kein etablierter Nachweis</t>
  </si>
  <si>
    <t>BGBM; BG MZ; BG OS; BG RG;</t>
  </si>
  <si>
    <t>Herbarbeleg; Blatt; Bodenprobe; DNA-Probe; Foto;</t>
  </si>
  <si>
    <t>kein Beleg; Herbar; Blatt; Bodenprobe; DNA-Probe; Foto;</t>
  </si>
  <si>
    <r>
      <rPr>
        <sz val="11"/>
        <color theme="9" tint="0.39997558519241921"/>
        <rFont val="Calibri"/>
        <family val="2"/>
      </rPr>
      <t>✔</t>
    </r>
    <r>
      <rPr>
        <sz val="11"/>
        <color theme="1"/>
        <rFont val="Calibri"/>
        <family val="2"/>
        <charset val="1"/>
      </rPr>
      <t xml:space="preserve"> Feldübersetzungen – Ergänzende Erläuterung mit Formel »=Bezug-Erforderlichkeitsstufe &amp; "es Feld … "«</t>
    </r>
  </si>
  <si>
    <r>
      <rPr>
        <sz val="11"/>
        <color theme="9" tint="0.39997558519241921"/>
        <rFont val="Calibri"/>
        <family val="2"/>
      </rPr>
      <t>✔</t>
    </r>
    <r>
      <rPr>
        <sz val="11"/>
        <color theme="1"/>
        <rFont val="Calibri"/>
        <family val="2"/>
        <charset val="1"/>
      </rPr>
      <t xml:space="preserve"> Anmerkungen (Kommentare) für alle Felder „… außerdem“ als künstliches Ergänzungsfeld</t>
    </r>
  </si>
  <si>
    <t>LET-Vorlage-Formel für wertübersetzende Zwillingsspalte</t>
  </si>
  <si>
    <t>Formelmäßig kommen zum Einsatz: XVERWEIS(…) für Übersetzungsbezüge (um Begriffe zuzuordnen), Bedingte Formatierungen (Start → Bedingte Formatierungen) zur Farbgestaltung und Eingabehilfe, und „Datenüberprüfung“ für Auswahlmöglichkeiten eines Einzelwertes (Daten → Datenüberprüfung).</t>
  </si>
  <si>
    <t>Was sind die ERFORDERLICHen Importfelder beim nachträglichen Datenergänzen, Datenüberschreiben?</t>
  </si>
  <si>
    <t>Derzeit: (1) „Akzession ID“, (2) „Aufnahmedatum (TT.MM.JJJJ)*“, und (3) eine der Koordinatenmöglichkeiten: „Koordinaten“ (51.28506N, 11.0996E) ODER „Nord“ (51.28506N) mit „Ost” (11.0996E) – und ERFORDERLICH bis WAHLFREI die „Externe ID des Datensatzes“, z.B. falls IPEN-Kennzeichnung in dieses Feld eingetragen wurde</t>
  </si>
  <si>
    <t>Wie kann man „fehlerfrei“ eine neue Übersetzungsspalte hinzufügen mit erneut richtigen Zellbezügen?</t>
  </si>
  <si>
    <t>im Beprobungsraum (Kürzel)</t>
  </si>
  <si>
    <t>Projektregion (Kürzel)</t>
  </si>
  <si>
    <t>»Saatgutaufsammlung« sei die Beispieltabelle zum Dateneingeben und Datenpflegen, mit umschaltbaren Spaltenköpfen für unterschiedliche Auswertungsfälle. Blatt »Import-Zwischenablage« ist als reine Datenwerte-Kopie gedacht nur für den Importschritt, der am besten nur die nötigsten Spalten enthält und als Excel-Arbeitsblatt herausgesondert abgespeichert wird, um nur ein XLSX-Import-Arbeitsblatt zu importieren.</t>
  </si>
  <si>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("feldSchlüsselSammlDaten:";formelText); 
  endeTextfund;</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t>
    </r>
    <r>
      <rPr>
        <sz val="10"/>
        <color theme="4"/>
        <rFont val="Courier New"/>
        <family val="3"/>
      </rPr>
      <t>ZÄHLENWENN</t>
    </r>
    <r>
      <rPr>
        <sz val="10"/>
        <color theme="1"/>
        <rFont val="Courier New"/>
        <family val="3"/>
      </rPr>
      <t xml:space="preserve">(auswahlStufe;"ERFORDERLICH*") + </t>
    </r>
    <r>
      <rPr>
        <sz val="10"/>
        <color theme="4"/>
        <rFont val="Courier New"/>
        <family val="3"/>
      </rPr>
      <t>ZÄHLENWENN</t>
    </r>
    <r>
      <rPr>
        <sz val="10"/>
        <color theme="1"/>
        <rFont val="Courier New"/>
        <family val="3"/>
      </rPr>
      <t xml:space="preserve">(auswahlStufe;"EMPFOHLEN*")
</t>
    </r>
    <r>
      <rPr>
        <sz val="10"/>
        <color rgb="FFFF0000"/>
        <rFont val="Courier New"/>
        <family val="3"/>
      </rPr>
      <t>)</t>
    </r>
  </si>
  <si>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 xml:space="preserve">("feldSchlüsselSammlDaten:"; formelText);
  endeTextfund; </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0&lt;</t>
    </r>
    <r>
      <rPr>
        <sz val="10"/>
        <color theme="4"/>
        <rFont val="Courier New"/>
        <family val="3"/>
      </rPr>
      <t>ZÄHLENWENN</t>
    </r>
    <r>
      <rPr>
        <sz val="10"/>
        <color theme="1"/>
        <rFont val="Courier New"/>
        <family val="3"/>
      </rPr>
      <t xml:space="preserve">(auswahlStufe;"ERFORDERLICH*")
</t>
    </r>
    <r>
      <rPr>
        <sz val="10"/>
        <color rgb="FFFF0000"/>
        <rFont val="Courier New"/>
        <family val="3"/>
      </rPr>
      <t>)</t>
    </r>
  </si>
  <si>
    <r>
      <t>=</t>
    </r>
    <r>
      <rPr>
        <sz val="11"/>
        <color theme="4"/>
        <rFont val="Courier New"/>
        <family val="3"/>
      </rPr>
      <t>ZÄHLENWENN</t>
    </r>
    <r>
      <rPr>
        <sz val="11"/>
        <color theme="1"/>
        <rFont val="Courier New"/>
        <family val="3"/>
      </rPr>
      <t xml:space="preserve">(B$14;"ERFORDERLICH*") + </t>
    </r>
    <r>
      <rPr>
        <sz val="11"/>
        <color theme="4"/>
        <rFont val="Courier New"/>
        <family val="3"/>
      </rPr>
      <t>ZÄHLENWENN</t>
    </r>
    <r>
      <rPr>
        <sz val="11"/>
        <color theme="1"/>
        <rFont val="Courier New"/>
        <family val="3"/>
      </rPr>
      <t>(B$14;"EMPFOHLEN*")&gt;0</t>
    </r>
  </si>
  <si>
    <t>Absicht: (1) eigenen Feldschlüssel finden und (2) Erfordernisstufe in Feldübersetzungen nachsuchen (idealerweise wenn Erfordernisstufe nur am Anfang der Zelle geschrieben wurde), und dann geeignete Schriftgestaltung …</t>
  </si>
  <si>
    <t>Absicht: (1) Erfordernisstufe in Feldübersetzungen nachsuchen (idealerweise wenn Erfordernisstufe nur am Anfang der Zelle geschrieben wurde), und dann geeignete Schriftgestaltung …</t>
  </si>
  <si>
    <r>
      <t>Umschaltbare Felderbeschriftungen für Blatt ›</t>
    </r>
    <r>
      <rPr>
        <b/>
        <i/>
        <sz val="11"/>
        <color theme="1"/>
        <rFont val="Calibri"/>
        <family val="2"/>
      </rPr>
      <t>Saatgutaufsammlung</t>
    </r>
    <r>
      <rPr>
        <b/>
        <sz val="11"/>
        <color theme="1"/>
        <rFont val="Calibri"/>
        <family val="2"/>
        <charset val="1"/>
      </rPr>
      <t>‹</t>
    </r>
  </si>
  <si>
    <t>Wie kann man die Spaltenköpfe ändern, umschalten?</t>
  </si>
  <si>
    <t>Warum eine Tabelle mit übersetzbaren Spaltenköpfen?</t>
  </si>
  <si>
    <r>
      <t xml:space="preserve">Im Arbeitsblatt „Hinweise“ kann man Feldbenennungen der Spaltenköpfe für das Blatt ›Saatgutaufsammlung‹ umschalten, wenn ein Spaltenkopf die übersetzungswirksame Formel enthält. Alle übersetzbaren Begrifflichkeiten für einen Spaltenkopf sollten hierbei im Arbeitsblatt </t>
    </r>
    <r>
      <rPr>
        <i/>
        <sz val="11"/>
        <color theme="1"/>
        <rFont val="Cambria"/>
        <family val="1"/>
      </rPr>
      <t>„Feldübersetzungen“</t>
    </r>
    <r>
      <rPr>
        <sz val="11"/>
        <color theme="1"/>
        <rFont val="Cambria"/>
        <family val="1"/>
      </rPr>
      <t xml:space="preserve"> weitergepflegt werden, dort können auch Ergänzungen eingefügt, oder Änderungen nachgepflegt werden, auch können Excel-Auswahlstufen vorverarbeitet werden, auf die dann eine Saatgutaufsammlung-Datenzelle vermittelst Excel-„Datenüberprüfung“ Auswahlfälle zur Dateneingabe anbietet (Tastenkürzel für Auswahlfälle: Alt + ↓).</t>
    </r>
  </si>
  <si>
    <r>
      <rPr>
        <b/>
        <i/>
        <sz val="11"/>
        <color theme="1"/>
        <rFont val="Cambria"/>
        <family val="1"/>
      </rPr>
      <t>Vorteile:</t>
    </r>
    <r>
      <rPr>
        <sz val="11"/>
        <color theme="1"/>
        <rFont val="Cambria"/>
        <family val="1"/>
      </rPr>
      <t xml:space="preserve"> In einer Tabelle mit übersetzbaren Feldbenennungen, Spaltenköpfen kann jeder seine eigenen Feldbezeichnungen weiterpflegen und gleichzeitig für einen Datenimport einfach im Arbeitsblatt „Hinweise“ umschalten, oder es für einen anderen Auswertungsfall umschalten. Desgleichen können dieselben Daten zur englischen Auswertungen und Veröffentlichung leichter umgestaltet werden als mit händischem Nachumschreiben. Wenn sich Importfeldbezeichnungen ändern, kann man leicht die Übersetzungstabelle ‚Feldübersetzung‘ nachbessern, oder Begrifflichkeiten den eigenen Bedürfnissen angleichen. </t>
    </r>
    <r>
      <rPr>
        <b/>
        <i/>
        <sz val="11"/>
        <color theme="1"/>
        <rFont val="Cambria"/>
        <family val="1"/>
      </rPr>
      <t>Nachteile:</t>
    </r>
    <r>
      <rPr>
        <sz val="11"/>
        <color theme="1"/>
        <rFont val="Cambria"/>
        <family val="1"/>
      </rPr>
      <t xml:space="preserve"> Die eigentliche Datentabelle kann schnell riesengroß werden falls man alle Excelbequemlichkeiten nutzen will (z.B. Eingabefälle/Auswahlstufen vermittels Excel-Datenzellüberprüfung oder sprachliche Zellwertübersetzungen einer Eingabespalte in eine Geschwisterspalte, z.B. </t>
    </r>
    <r>
      <rPr>
        <i/>
        <sz val="11"/>
        <color theme="1"/>
        <rFont val="Cambria"/>
        <family val="1"/>
      </rPr>
      <t>Rote Liste (Einstüfung)</t>
    </r>
    <r>
      <rPr>
        <sz val="11"/>
        <color theme="1"/>
        <rFont val="Cambria"/>
        <family val="1"/>
      </rPr>
      <t xml:space="preserve"> → # → </t>
    </r>
    <r>
      <rPr>
        <i/>
        <sz val="11"/>
        <color theme="1"/>
        <rFont val="Cambria"/>
        <family val="1"/>
      </rPr>
      <t>Rote Liste (Kürzel)</t>
    </r>
    <r>
      <rPr>
        <sz val="11"/>
        <color theme="1"/>
        <rFont val="Cambria"/>
        <family val="1"/>
      </rPr>
      <t>, mit Hilfe der Formelvorlagen im Blatt „Datenwertübersetzung“). Gegebenenfalls mindert das Löschen bedingter Formatierungen bei großen Datenmengen auch den Rechenaufwand. Alle Bedingten Formatierungen gelöscht und alle Datenzellüberprüfungen gelöscht samt unnötiger Tabellen mindert etwa 14 kB Speichergröße oder vermutlich 5-10% der Gesamtspeichergröße.</t>
    </r>
  </si>
  <si>
    <r>
      <t>Alle Felder im Arbeitsblatt „Feldübersetzungen“ mit Erforderlichkeitsstufe „</t>
    </r>
    <r>
      <rPr>
        <b/>
        <i/>
        <sz val="11"/>
        <color theme="9" tint="-0.249977111117893"/>
        <rFont val="Cambria"/>
        <family val="1"/>
      </rPr>
      <t>ERFORDERLICH</t>
    </r>
    <r>
      <rPr>
        <sz val="11"/>
        <color theme="1"/>
        <rFont val="Cambria"/>
        <family val="1"/>
      </rPr>
      <t>“ (=unabdingbar) bis „</t>
    </r>
    <r>
      <rPr>
        <b/>
        <sz val="11"/>
        <color theme="9" tint="-0.249977111117893"/>
        <rFont val="Cambria"/>
        <family val="1"/>
      </rPr>
      <t>EMPFOHLEN</t>
    </r>
    <r>
      <rPr>
        <sz val="11"/>
        <color theme="1"/>
        <rFont val="Cambria"/>
        <family val="1"/>
      </rPr>
      <t xml:space="preserve">“ (=sollte befüllt sein) sind als Mindestdaten gedacht (s. Tabelle „Feldübersetzung“ mit Einzelheiten), strenggenommen sind die </t>
    </r>
    <r>
      <rPr>
        <b/>
        <i/>
        <sz val="11"/>
        <color theme="9" tint="-0.249977111117893"/>
        <rFont val="Cambria"/>
        <family val="1"/>
      </rPr>
      <t>ERFORDERLICH</t>
    </r>
    <r>
      <rPr>
        <sz val="11"/>
        <color theme="1"/>
        <rFont val="Cambria"/>
        <family val="1"/>
      </rPr>
      <t>en Felder die Mindestgrunddaten, ohne die nichts läuft. Bedingte Formatierungen (s. unten) versuchen gestalterisch dem Auge zu helfen, um Mindestdatenfelder leichter zu erkennen, in der Zeile Erforderlichkeitsstufe und in den Spaltenköpfen der eigentlichen Dateneingabetabelle „Saatgutaufsammlung“.</t>
    </r>
  </si>
  <si>
    <r>
      <t xml:space="preserve">Das beste ist, die letzte Datenzeile zeilenweise soweit nach unten kopierend auszuweiten, um soviele Zeilen als man braucht, und dann diese neuen Zellen vermittels </t>
    </r>
    <r>
      <rPr>
        <i/>
        <sz val="11"/>
        <color theme="1"/>
        <rFont val="Cambria"/>
        <family val="1"/>
      </rPr>
      <t>[Entf]</t>
    </r>
    <r>
      <rPr>
        <sz val="11"/>
        <color theme="1"/>
        <rFont val="Cambria"/>
        <family val="1"/>
      </rPr>
      <t xml:space="preserve"> leeren. Somit müßten alle Formateinstellungen und Auswahlstufen gleichfalls richtig mit übertragen werden. Die bequeme Art wäre eine Excel-Tabelle festlegend zu definieren, aber dieserlei Tabelle kann nur mit unwandelbaren Spaltenköpfen arbeiten. </t>
    </r>
    <r>
      <rPr>
        <i/>
        <sz val="11"/>
        <color theme="1"/>
        <rFont val="Cambria"/>
        <family val="1"/>
      </rPr>
      <t>Hinweis:</t>
    </r>
    <r>
      <rPr>
        <sz val="11"/>
        <color theme="1"/>
        <rFont val="Cambria"/>
        <family val="1"/>
      </rPr>
      <t xml:space="preserve"> Die definierten Auswahlfälle in Zellen haben den Nachteil, je mehr Zellen diese Zusatzeigenschaften haben desto übermäßig groß wird die Exceldatei, um Speicherei und Rechenüberlastung zu sparen kann es sinnvoll sein die Zellen-Datenüberprüfung bei riesigen Tabellen gänzlich zu entfernen.</t>
    </r>
  </si>
  <si>
    <r>
      <t xml:space="preserve">Eher zu vermeiden: Das Verschieben von Übersetzungsspalten ergibt Kuddelmuddel für die Bedingten Formatierungen zum Prüfen doppelter Zeilenwerte, die dann im Ganzen mehr oder weniger nutzlos werden und nach Verschieben von Hand neu geprüft werden müssen (siehe Bereich: </t>
    </r>
    <r>
      <rPr>
        <i/>
        <sz val="11"/>
        <color theme="1"/>
        <rFont val="Cambria"/>
        <family val="1"/>
      </rPr>
      <t>Start</t>
    </r>
    <r>
      <rPr>
        <sz val="11"/>
        <color theme="1"/>
        <rFont val="Cambria"/>
        <family val="1"/>
      </rPr>
      <t xml:space="preserve"> → </t>
    </r>
    <r>
      <rPr>
        <i/>
        <sz val="11"/>
        <color theme="1"/>
        <rFont val="Cambria"/>
        <family val="1"/>
      </rPr>
      <t>Bedingte Formatierung</t>
    </r>
    <r>
      <rPr>
        <sz val="11"/>
        <color theme="1"/>
        <rFont val="Cambria"/>
        <family val="1"/>
      </rPr>
      <t xml:space="preserve"> → </t>
    </r>
    <r>
      <rPr>
        <i/>
        <sz val="11"/>
        <color theme="1"/>
        <rFont val="Cambria"/>
        <family val="1"/>
      </rPr>
      <t>Regeln verwalten</t>
    </r>
    <r>
      <rPr>
        <sz val="11"/>
        <color theme="1"/>
        <rFont val="Cambria"/>
        <family val="1"/>
      </rPr>
      <t> …). Das Finden der richtigen Übersetzungsspalte ist für Excel völlig gleichgültig, wo die Übersetzungsspalte sich befindet – Hauptsache ist, es wird der richtige Feldschlüssel gefunden, den es nur eineinzig geben darf.</t>
    </r>
  </si>
  <si>
    <r>
      <t xml:space="preserve">In den </t>
    </r>
    <r>
      <rPr>
        <i/>
        <sz val="11"/>
        <color theme="1"/>
        <rFont val="Cambria"/>
        <family val="1"/>
      </rPr>
      <t>Feldübersetzungen</t>
    </r>
    <r>
      <rPr>
        <sz val="11"/>
        <color theme="1"/>
        <rFont val="Cambria"/>
        <family val="1"/>
      </rPr>
      <t xml:space="preserve"> ist es besser, dafür Sorge zu tragen, Zellenwerte entweder mit F2 (=Zellen-Inhalt bearbeiten) und dann den Wert einzufügen (so bleibt die Formatierung und Bedingte Formatierungen erhalten) ODER falls man Zellenwerte vermittels </t>
    </r>
    <r>
      <rPr>
        <i/>
        <sz val="11"/>
        <color theme="1"/>
        <rFont val="Cambria"/>
        <family val="1"/>
      </rPr>
      <t>Strg + v</t>
    </r>
    <r>
      <rPr>
        <sz val="11"/>
        <color theme="1"/>
        <rFont val="Cambria"/>
        <family val="1"/>
      </rPr>
      <t xml:space="preserve"> einfügte, dann besser als </t>
    </r>
    <r>
      <rPr>
        <i/>
        <sz val="11"/>
        <color theme="1"/>
        <rFont val="Cambria"/>
        <family val="1"/>
      </rPr>
      <t xml:space="preserve">nur-Wert </t>
    </r>
    <r>
      <rPr>
        <sz val="11"/>
        <color theme="1"/>
        <rFont val="Cambria"/>
        <family val="1"/>
      </rPr>
      <t xml:space="preserve">einfügen, z.B. </t>
    </r>
    <r>
      <rPr>
        <i/>
        <sz val="11"/>
        <color theme="1"/>
        <rFont val="Cambria"/>
        <family val="1"/>
      </rPr>
      <t>Strg. + v</t>
    </r>
    <r>
      <rPr>
        <sz val="11"/>
        <color theme="1"/>
        <rFont val="Cambria"/>
        <family val="1"/>
      </rPr>
      <t xml:space="preserve">, dann </t>
    </r>
    <r>
      <rPr>
        <i/>
        <sz val="11"/>
        <color theme="1"/>
        <rFont val="Cambria"/>
        <family val="1"/>
      </rPr>
      <t>Strg.</t>
    </r>
    <r>
      <rPr>
        <sz val="11"/>
        <color theme="1"/>
        <rFont val="Cambria"/>
        <family val="1"/>
      </rPr>
      <t xml:space="preserve"> drücken, dann … </t>
    </r>
    <r>
      <rPr>
        <i/>
        <sz val="11"/>
        <color theme="1"/>
        <rFont val="Cambria"/>
        <family val="1"/>
      </rPr>
      <t>Werte</t>
    </r>
    <r>
      <rPr>
        <sz val="11"/>
        <color theme="1"/>
        <rFont val="Cambria"/>
        <family val="1"/>
      </rPr>
      <t xml:space="preserve"> (auswählen), ODER Inhalte als nur Werte einfügen vermittels </t>
    </r>
    <r>
      <rPr>
        <i/>
        <sz val="11"/>
        <color theme="1"/>
        <rFont val="Cambria"/>
        <family val="1"/>
      </rPr>
      <t>Strg + Alt + v</t>
    </r>
    <r>
      <rPr>
        <sz val="11"/>
        <color theme="1"/>
        <rFont val="Cambria"/>
        <family val="1"/>
      </rPr>
      <t>, dann „Werte“ – damit werden Einfügungen als reine Werte eingefügt, ohne Formatierungen</t>
    </r>
  </si>
  <si>
    <r>
      <t xml:space="preserve">Jeder dieser künstlichen »feldschlüsselSammlDaten…« darf nur einmal vorhanden sein, andernfalls wird’s Kuddelmuddel ;-) … daher sind </t>
    </r>
    <r>
      <rPr>
        <i/>
        <sz val="11"/>
        <color theme="1"/>
        <rFont val="Cambria"/>
        <family val="1"/>
      </rPr>
      <t>Bedingte Formatierungen</t>
    </r>
    <r>
      <rPr>
        <sz val="11"/>
        <color theme="1"/>
        <rFont val="Cambria"/>
        <family val="1"/>
      </rPr>
      <t xml:space="preserve"> „Doppelter Wert“ solchen Zeilen anbefohlen, um zu überprüfen lassen, daß alle »feldschlüsselSammlDaten…« eineinzig bleiben, und es farblich (rot) hervorgehoben wird, wenn ein Doppelwert vorkommt. Es kann sein, daß man nach längerem Überarbeiten dieses Tabellenblattes, man diese Bedingten Formatierungen von Zeit zu Zeit überprüfen muß, z.B. wenn Verschiebungen gemacht wurden, und der Formelbreich Bedingter Formatierungen unbewußt zerteilt wurde o.ä..</t>
    </r>
  </si>
  <si>
    <r>
      <t xml:space="preserve">Beim Einfügen neuer Begriffsübersetzungen möglichst </t>
    </r>
    <r>
      <rPr>
        <i/>
        <sz val="11"/>
        <color theme="1"/>
        <rFont val="Cambria"/>
        <family val="1"/>
      </rPr>
      <t>alle neuen Leerzeilen-Übersetzungen</t>
    </r>
    <r>
      <rPr>
        <sz val="11"/>
        <color theme="1"/>
        <rFont val="Cambria"/>
        <family val="1"/>
      </rPr>
      <t xml:space="preserve"> ausfüllen (fachsprachlich, WIPs; … ; englisch usw.)</t>
    </r>
  </si>
  <si>
    <r>
      <t xml:space="preserve">Die FORMEL LET() versucht die funktionalen Zusammenhänge besser zu beschreiben, die FORMEL XVERWEIS(…; …; XVERWEIS(…)) bewirkt die eigentliche Übersetzung. </t>
    </r>
    <r>
      <rPr>
        <b/>
        <sz val="11"/>
        <color theme="1"/>
        <rFont val="Cambria"/>
        <family val="1"/>
      </rPr>
      <t>Verwendung:</t>
    </r>
    <r>
      <rPr>
        <sz val="11"/>
        <color theme="1"/>
        <rFont val="Cambria"/>
        <family val="1"/>
      </rPr>
      <t xml:space="preserve"> Die kopierte FORMEL irgendwo textlich zwischenhalber einfügen, um die eigentliche Formel zur Kopfspaltenübersetzung zu erhalten, und dann den Formel-Text in den gewünschten Spaltenkopf einfügen – oder für Fortgeschrittene: (1) FORMEL-Zelle kopieren, (2) in gewünschten Spaltenkopf einfügen mit </t>
    </r>
    <r>
      <rPr>
        <i/>
        <sz val="11"/>
        <color theme="1"/>
        <rFont val="Cambria"/>
        <family val="1"/>
      </rPr>
      <t>Strg + Alt + V</t>
    </r>
    <r>
      <rPr>
        <sz val="11"/>
        <color theme="1"/>
        <rFont val="Cambria"/>
        <family val="1"/>
      </rPr>
      <t xml:space="preserve"> (3) Einfügen als </t>
    </r>
    <r>
      <rPr>
        <i/>
        <sz val="11"/>
        <color theme="1"/>
        <rFont val="Cambria"/>
        <family val="1"/>
      </rPr>
      <t>„Werte“</t>
    </r>
    <r>
      <rPr>
        <sz val="11"/>
        <color theme="1"/>
        <rFont val="Cambria"/>
        <family val="1"/>
      </rPr>
      <t xml:space="preserve">, (4) </t>
    </r>
    <r>
      <rPr>
        <i/>
        <sz val="11"/>
        <color theme="1"/>
        <rFont val="Cambria"/>
        <family val="1"/>
      </rPr>
      <t>F2</t>
    </r>
    <r>
      <rPr>
        <sz val="11"/>
        <color theme="1"/>
        <rFont val="Cambria"/>
        <family val="1"/>
      </rPr>
      <t xml:space="preserve"> Zelle bearbeiten (5) Textformatzeichen am Zellenanfang (') löschen, dann sollte die Formel wirksam werden.</t>
    </r>
  </si>
  <si>
    <t>Herbardatenimport überdenken, ob Forschungsobjekte vereint mit Bildern, oder Forschungsobjekte gesondert von Bildern</t>
  </si>
  <si>
    <t>1; 2-5; 6-10; 11-25; 26-50; 51-100; 101-1000; &gt;1000;</t>
  </si>
  <si>
    <t>Auswählstufen fachsprachlich, neu bedacht</t>
  </si>
  <si>
    <r>
      <rPr>
        <sz val="11"/>
        <color theme="9" tint="0.39997558519241921"/>
        <rFont val="Calibri"/>
        <family val="2"/>
      </rPr>
      <t>✔</t>
    </r>
    <r>
      <rPr>
        <sz val="11"/>
        <color theme="1"/>
        <rFont val="Calibri"/>
        <family val="2"/>
        <charset val="1"/>
      </rPr>
      <t xml:space="preserve"> Kommentar: PLANK, ANDREAS: Obige Auswahlstufen (=Textliste in einer Zelle) werden hier selbtätig in Zeilenzellen umverwandelt (aber mangels TEXTTEILEN() )</t>
    </r>
  </si>
  <si>
    <r>
      <rPr>
        <sz val="11"/>
        <color theme="9" tint="0.39997558519241921"/>
        <rFont val="Calibri"/>
        <family val="2"/>
      </rPr>
      <t>✔</t>
    </r>
    <r>
      <rPr>
        <sz val="11"/>
        <color theme="1"/>
        <rFont val="Calibri"/>
        <family val="2"/>
        <charset val="1"/>
      </rPr>
      <t xml:space="preserve"> Kommentar: PLANK, ANDREAS: bevorzugte neu bedachte Auswahlstufen verwendbar (s. Anzahl Samen)</t>
    </r>
  </si>
  <si>
    <t>Dieses Tabellenblatt ist gedacht für selbstübersetzende Einzelwerte zwischen 2 wertgleichen Spalten, z.B. Rote Liste Einstufung (ausführlich) → Rote Liste (Kürzel), allso aus einer Urdatenspalte in eine (benachbarte) Übersetzungsspalte hinübersetzt. Allgemeine Wirkungsweise: XVERWEIS(HIERWERT; Übersetzung.SUCH-Bereich; Übersetzung.GEFUNDEN-Bereich(=Rückgabe); "Wert-falls-unauffindbar"). Der **Textwert** einer LET-Vorlage-Formel sei die Vorlage zur eigentlichen Spalten-Werte-Übersetzung (»HIER-BEZUGSZELLE-NACHBARSPALTE« = Zellbezug von gewünschtem Einzelwert, der in der eigentlichen Datenspalte übersetzt werden soll). Einige Datenwertübersetzungen sind rein beispielhalber im Blatt ›Saatgutsammlung‹ für die Felder [Hangneigung] und [Rote Liste (Einstufung)] und [Phänologischer Zustand] gegeben, hervorgehoben durch Vorlage »Übersetzung hervorheben«. Und welche Übersetzungsrichtung hier in der LET-Vorlage-Formel erwünscht ist, stellt man am besten vermittelst Excel-Bearbeitungsleiste ein, wobei die Zellbezüge für ZeUrsprWert und ZeÜbWert bedeuten, daß  Übersetzungsbegriffe vom Zellbezug ZeUrsprWert → hinübersetzt nach ZeÜbWert bewerkstelligt werden – auf welche „Übersetzungsrichtung“ man sich nun beziehen und festlegen will, das kann hier in der Vorlage-Formel umverändert werden.</t>
  </si>
  <si>
    <t>Wie kann man Datenzeilen in ›Saatgutsammlung‹ ohnmangelhaft anfügen?</t>
  </si>
  <si>
    <r>
      <t xml:space="preserve">Im Excel-Bereich </t>
    </r>
    <r>
      <rPr>
        <i/>
        <sz val="11"/>
        <color theme="1"/>
        <rFont val="Cambria"/>
        <family val="1"/>
      </rPr>
      <t>Daten → Datenüberprüfen</t>
    </r>
    <r>
      <rPr>
        <sz val="11"/>
        <color theme="1"/>
        <rFont val="Cambria"/>
        <family val="1"/>
      </rPr>
      <t xml:space="preserve"> und nachfolgenden Einstellungen kann eine Zellen-Listen-Vorauswahl (engl. dropdown, wahrlich: Fälle, Auswahlfälle) erwirkt werden. Die Fälle dieser Datenüberprüfung kann Excel selbtätig aus dem Übersetzungs-Arbeitsblatt </t>
    </r>
    <r>
      <rPr>
        <i/>
        <sz val="11"/>
        <color theme="1"/>
        <rFont val="Cambria"/>
        <family val="1"/>
      </rPr>
      <t>„Feldübersetzungen“</t>
    </r>
    <r>
      <rPr>
        <sz val="11"/>
        <color theme="1"/>
        <rFont val="Cambria"/>
        <family val="1"/>
      </rPr>
      <t xml:space="preserve"> beziehen. Eine Bezugsformel dieser Auswahlfälle ist im Arbeitsblatt </t>
    </r>
    <r>
      <rPr>
        <i/>
        <sz val="11"/>
        <color theme="1"/>
        <rFont val="Cambria"/>
        <family val="1"/>
      </rPr>
      <t>„Feldübersetzungen“</t>
    </r>
    <r>
      <rPr>
        <sz val="11"/>
        <color theme="1"/>
        <rFont val="Cambria"/>
        <family val="1"/>
      </rPr>
      <t xml:space="preserve"> dargeboten und meistenteils auch eingepflegt. In „</t>
    </r>
    <r>
      <rPr>
        <i/>
        <sz val="11"/>
        <color theme="1"/>
        <rFont val="Cambria"/>
        <family val="1"/>
      </rPr>
      <t>Feldübersetzungen</t>
    </r>
    <r>
      <rPr>
        <sz val="11"/>
        <color theme="1"/>
        <rFont val="Cambria"/>
        <family val="1"/>
      </rPr>
      <t xml:space="preserve">“ wird aus einer Semikolon-Liste ein künstliches Zellenfeld (Matrix, Array) erzeugt, auf das die Datenüberprüfung formelmäßig zugreift. Will man die Auswahlvorgaben umändern, so ändert man am besten die Begrifflichkeiten der Auswahlstufen-Semikolon-Liste oder man ändert den Bezug zu einer neuen Auswahlstufen-Semikolon-Liste. Die schon eingestellte Datenüberprüfung für eine Eingabezelle in ›Saatgutsammlung‹ bleibt unberührt, da wir formelhalber Auswahlwerte beziehen und somit die neuen Auswahlwerte eigentlich einwandfrei durchgereicht werden sollten. Die Auswahlfälle sollten also deshalb immer im Arbeitsblatt </t>
    </r>
    <r>
      <rPr>
        <i/>
        <sz val="11"/>
        <color theme="1"/>
        <rFont val="Cambria"/>
        <family val="1"/>
      </rPr>
      <t>„Feldübersetzungen“</t>
    </r>
    <r>
      <rPr>
        <sz val="11"/>
        <color theme="1"/>
        <rFont val="Cambria"/>
        <family val="1"/>
      </rPr>
      <t xml:space="preserve"> gepflegt werden, von wo sie formelmäßig bezogen werden können.</t>
    </r>
  </si>
  <si>
    <t>Kopfzeile „Saatgutaufsammlung“ entfetten (=ohne: ERFORDERLICH, EMPFOHLEN)</t>
  </si>
  <si>
    <t>Kopfzeile „Saatgutaufsammlung“ ausfüllen (=ERFORDERLICH)</t>
  </si>
  <si>
    <t>dc:provenance</t>
  </si>
  <si>
    <t>dwc:occurrenceStatus</t>
  </si>
  <si>
    <t>ac:caption | dcterms:description</t>
  </si>
  <si>
    <t>dcterms:source</t>
  </si>
  <si>
    <t>Reihung</t>
  </si>
  <si>
    <t>geordnet</t>
  </si>
  <si>
    <t>bestätigt durch</t>
  </si>
  <si>
    <r>
      <t>Das Blatt »Saatgutaufsammlung« enthält beispielhalber fast alle derzeit vorliegenden Übersetzungsspalten (überflüssige Spalten, einige des BG Berlins, können einfach gelöscht werden). Mindestdatenfelder haben die Erforderlichkeitsstufen „</t>
    </r>
    <r>
      <rPr>
        <b/>
        <i/>
        <sz val="11"/>
        <color theme="9" tint="-0.249977111117893"/>
        <rFont val="Cambria"/>
        <family val="1"/>
      </rPr>
      <t>ERFORDERLICH</t>
    </r>
    <r>
      <rPr>
        <sz val="11"/>
        <color theme="1"/>
        <rFont val="Cambria"/>
        <family val="1"/>
      </rPr>
      <t>“ (=unabdingbar) und „</t>
    </r>
    <r>
      <rPr>
        <b/>
        <sz val="11"/>
        <color theme="9" tint="-0.249977111117893"/>
        <rFont val="Cambria"/>
        <family val="1"/>
      </rPr>
      <t>EMPFOHLEN</t>
    </r>
    <r>
      <rPr>
        <sz val="11"/>
        <color theme="1"/>
        <rFont val="Cambria"/>
        <family val="1"/>
      </rPr>
      <t xml:space="preserve">“ (=sollte befüllt sein, s. Blatt »Feldübersetzungen«), und diese sind durch </t>
    </r>
    <r>
      <rPr>
        <i/>
        <sz val="11"/>
        <color theme="1"/>
        <rFont val="Cambria"/>
        <family val="1"/>
      </rPr>
      <t>Bedingte Formatierung</t>
    </r>
    <r>
      <rPr>
        <sz val="11"/>
        <color theme="1"/>
        <rFont val="Cambria"/>
        <family val="1"/>
      </rPr>
      <t xml:space="preserve"> hervorgehoben. Neue übersetzbare Datenspalten können ergänzt werden oder vorhandene Namensbegrifflichkeiten eigenem Belieben nach verändert werden – siehe auch Blatt »Dokumentation« und »Feldübersetzungen« – wobei die Übersetzung vermittelst eindeutiger Felddatenschlüssel bewirkt wird.</t>
    </r>
  </si>
  <si>
    <r>
      <t>Die eigentliche Datenfelderbenennung, die Auswahlstufen und die Erforderlichkeitsstufe sind so gadacht, daß sie im Blatt »Feldübersetzungen« begrifflich gepflegt werden, und von dort aus über Formel-Bezüge (…) im Datenblatt »Saatgutaufsammlung« wirksam angewendet werden. Die Zeile »</t>
    </r>
    <r>
      <rPr>
        <i/>
        <sz val="11"/>
        <color theme="1"/>
        <rFont val="Cambria"/>
        <family val="1"/>
      </rPr>
      <t>fachsprachlich, BG XXX</t>
    </r>
    <r>
      <rPr>
        <sz val="11"/>
        <color theme="1"/>
        <rFont val="Cambria"/>
        <family val="1"/>
      </rPr>
      <t>« ist für den eigenen Botanischer Garten vorgedacht, und kann in »fachsprachlich, BG Regensburg« o.ä. angeglichen werden.</t>
    </r>
  </si>
  <si>
    <t>Wozu gibt es eine Übersetzung »fachsprachlich, semantisch«?</t>
  </si>
  <si>
    <r>
      <t xml:space="preserve">»fachsprachlich, semantisch« ist gedacht für Schnellauswertungen in den Pivottabellen/ Gliedertabellen, wo man die erzeugten Spalten annähernd wie Sätze lesen können kann, ohne eine Riesenumschreibarbeit der Spalten tun zu müssen, z.B. »Anzahl von … </t>
    </r>
    <r>
      <rPr>
        <i/>
        <sz val="11"/>
        <color theme="1"/>
        <rFont val="Cambria"/>
        <family val="1"/>
      </rPr>
      <t>hat Rote Liste Einstufung</t>
    </r>
    <r>
      <rPr>
        <sz val="11"/>
        <color theme="1"/>
        <rFont val="Cambria"/>
        <family val="1"/>
      </rPr>
      <t xml:space="preserve"> … </t>
    </r>
    <r>
      <rPr>
        <i/>
        <sz val="11"/>
        <color theme="1"/>
        <rFont val="Cambria"/>
        <family val="1"/>
      </rPr>
      <t>ist Verantwortungsart</t>
    </r>
    <r>
      <rPr>
        <sz val="11"/>
        <color theme="1"/>
        <rFont val="Cambria"/>
        <family val="1"/>
      </rPr>
      <t xml:space="preserve">: Rhynchospora alba, hat Rote Liste Einstufung: 3 – gefährdet: → 3« anstatt »Anzahl von … </t>
    </r>
    <r>
      <rPr>
        <i/>
        <sz val="11"/>
        <color theme="1"/>
        <rFont val="Cambria"/>
        <family val="1"/>
      </rPr>
      <t>Rote Liste Einstufung</t>
    </r>
    <r>
      <rPr>
        <sz val="11"/>
        <color theme="1"/>
        <rFont val="Cambria"/>
        <family val="1"/>
      </rPr>
      <t xml:space="preserve"> … </t>
    </r>
    <r>
      <rPr>
        <i/>
        <sz val="11"/>
        <color theme="1"/>
        <rFont val="Cambria"/>
        <family val="1"/>
      </rPr>
      <t>Verantwortungsart</t>
    </r>
    <r>
      <rPr>
        <sz val="11"/>
        <color theme="1"/>
        <rFont val="Cambria"/>
        <family val="1"/>
      </rPr>
      <t>: Rhynchospora alba, Rote Liste Einstufung: 3 – gefährdet: → 3«. Es ist gut möglich, daß die semantische Begrifflichkeit weiter verbessert werden muß.</t>
    </r>
  </si>
  <si>
    <t>Wozu gibt es eine Übersetzung »verdeutscht«?</t>
  </si>
  <si>
    <r>
      <t>Die Übersetzung »verdeutscht« will der eigentlichen Begriffsklärung dienen, oder daß man  Fachbegriffe auch allgemeinverständlich auszudrücken fähig bleibt … ;-). Beispiel: ‚</t>
    </r>
    <r>
      <rPr>
        <i/>
        <sz val="11"/>
        <color theme="1"/>
        <rFont val="Cambria"/>
        <family val="1"/>
      </rPr>
      <t>Exposition‘</t>
    </r>
    <r>
      <rPr>
        <sz val="11"/>
        <color theme="1"/>
        <rFont val="Cambria"/>
        <family val="1"/>
      </rPr>
      <t xml:space="preserve"> ist buchstäblich die Ausstellung, das (Her)Ausstellen, wir könnten sagen das Herausgestelltsein, oder das Sich-Heraus-Stellen (?der Pflanze), und es sind nun Daten eingetragen wie Exposition: N(orden), S(üden) usw., und begrifflich können wir die Frage stellen: Was wollen wir tatsächlich beschreiben? – das Heraustreiben der Pflanze (=die eigentliche Exposition) oder das Einwirken auf die Pflanze, das sind beträchtlich verschiedene Sichtweisen. Den Dateneinträgen nach zu urteilen will wahrscheinlich die ‚</t>
    </r>
    <r>
      <rPr>
        <i/>
        <sz val="11"/>
        <color theme="1"/>
        <rFont val="Cambria"/>
        <family val="1"/>
      </rPr>
      <t>Vorherrschende Himmelsrichtung‘</t>
    </r>
    <r>
      <rPr>
        <sz val="11"/>
        <color theme="1"/>
        <rFont val="Cambria"/>
        <family val="1"/>
      </rPr>
      <t xml:space="preserve"> beschrieben werden, also der Einfluß, das Wirken auf die Pflanze, und weniger wie die Pflanze sich (von sich aus) expositioniert – wer weiß, das ist ja Forschung. Rein begrifflich wäre »Exposition: von Felswasser betropft« auch denkbar: = die Pflanze ist dem Felswasser ausgesetzt, expositioniert (oder bevorzugt gar diese Art dieses Ausgesetztseins ;-) …) – und die Übersetzung »verdeutscht« kann hierzu als eigener Übersetzungsraum klärend beitragen. Es ist unmöglich, alle Begriffe verdeutschen zu wollen, doch hilft dieser Gedankengang deutlich zum Wesentlichen des Begriffes zu finden, oder auch fähig zu bleiben, Fachliches in allgemeinverständlicher Sprache möglichst gleichwertig auszudrücken.</t>
    </r>
  </si>
  <si>
    <t>dwc:recordNumber</t>
  </si>
  <si>
    <t>dcterms:modified | dwc:modified</t>
  </si>
  <si>
    <t>? | https://schema.org/Permit → identifier</t>
  </si>
  <si>
    <t>?dwc:collectionCode</t>
  </si>
  <si>
    <t>geeignete Datenkonzepte zusammensuchen; ZÄHLENWENN bedingte Formatierung ergänzen für fragliche Einträge hervorzuheben</t>
  </si>
  <si>
    <t>prov:wasGeneratedBy</t>
  </si>
  <si>
    <r>
      <t>=</t>
    </r>
    <r>
      <rPr>
        <sz val="11"/>
        <color theme="8" tint="-0.249977111117893"/>
        <rFont val="Courier New"/>
        <family val="3"/>
      </rPr>
      <t>ZÄHLENWENN</t>
    </r>
    <r>
      <rPr>
        <sz val="11"/>
        <color theme="1"/>
        <rFont val="Courier New"/>
        <family val="3"/>
      </rPr>
      <t>(C3; "~?*")&gt;0</t>
    </r>
  </si>
  <si>
    <t>Fragliche Begriffe hervorheben (Arbeitsblatt Feldübersetzungen)</t>
  </si>
  <si>
    <t>Absicht: alles finden, was in einer Zelle mit einem Fragezeichen beginnt, denn das sind vorzugsweise fragliche Begriffe, noch ungeklärte Einträge</t>
  </si>
  <si>
    <t>dcterms:created | dcmi:dateSubmitted</t>
  </si>
  <si>
    <t>dwc:taxonID</t>
  </si>
  <si>
    <t>dwc:specificEpithet</t>
  </si>
  <si>
    <t>dwc:scientificNameAuthorship</t>
  </si>
  <si>
    <t>dwc:acceptedNameUsage | deprecated:dwc:binomial</t>
  </si>
  <si>
    <t>dwc:vernacularName@de</t>
  </si>
  <si>
    <t>?dwc:recordNumber</t>
  </si>
  <si>
    <t>?dwc:collectionID | ?dcat:record</t>
  </si>
  <si>
    <t>IPEN</t>
  </si>
  <si>
    <t>International Plant Exchange Network (Internationales Pflanzen-Austausch-Netzwerk)</t>
  </si>
  <si>
    <t>?dwc:recordedBy | ?dcterms:contributor</t>
  </si>
  <si>
    <t>?dwc:recordedBy | ?dcterms:creator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</si>
</sst>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51" x14ac:knownFonts="1">
    <font>
      <sz val="11"/>
      <color theme="1"/>
      <name val="Calibri"/>
      <family val="2"/>
      <charset val="1"/>
    </font>
    <font>
      <b/>
      <sz val="11"/>
      <color theme="1"/>
      <name val="Calibri"/>
      <family val="2"/>
      <charset val="1"/>
    </font>
    <font>
      <b/>
      <sz val="11"/>
      <color theme="3"/>
      <name val="Calibri"/>
      <family val="2"/>
      <charset val="1"/>
    </font>
    <font>
      <sz val="11"/>
      <color theme="8" tint="-0.249977111117893"/>
      <name val="Calibri"/>
      <family val="2"/>
      <charset val="1"/>
    </font>
    <font>
      <i/>
      <sz val="11"/>
      <color theme="1"/>
      <name val="Calibri"/>
      <family val="2"/>
      <charset val="1"/>
    </font>
    <font>
      <sz val="9"/>
      <color theme="0" tint="-0.249977111117893"/>
      <name val="Calibri"/>
      <family val="2"/>
      <charset val="1"/>
    </font>
    <font>
      <sz val="9"/>
      <color theme="8" tint="0.39988402966399123"/>
      <name val="Calibri"/>
      <family val="2"/>
      <charset val="1"/>
    </font>
    <font>
      <sz val="10"/>
      <name val="Arial"/>
      <family val="2"/>
    </font>
    <font>
      <sz val="9"/>
      <color rgb="FF000000"/>
      <name val="Segoe UI"/>
      <family val="2"/>
      <charset val="1"/>
    </font>
    <font>
      <i/>
      <sz val="9"/>
      <color rgb="FF000000"/>
      <name val="Segoe UI"/>
      <family val="2"/>
      <charset val="1"/>
    </font>
    <font>
      <b/>
      <sz val="9"/>
      <color rgb="FF000000"/>
      <name val="Segoe UI"/>
      <family val="2"/>
      <charset val="1"/>
    </font>
    <font>
      <sz val="9"/>
      <color rgb="FF000000"/>
      <name val="Segoe UI"/>
      <family val="2"/>
    </font>
    <font>
      <sz val="11"/>
      <name val="Calibri"/>
      <family val="2"/>
      <charset val="1"/>
    </font>
    <font>
      <sz val="11"/>
      <name val="Calibri Light"/>
      <family val="2"/>
      <charset val="1"/>
    </font>
    <font>
      <u/>
      <sz val="11"/>
      <color theme="10"/>
      <name val="Calibri"/>
      <family val="2"/>
      <charset val="1"/>
    </font>
    <font>
      <b/>
      <i/>
      <sz val="11"/>
      <color theme="1"/>
      <name val="Calibri"/>
      <family val="2"/>
      <charset val="1"/>
    </font>
    <font>
      <sz val="11"/>
      <color theme="1"/>
      <name val="Calibri"/>
      <family val="2"/>
      <charset val="1"/>
    </font>
    <font>
      <sz val="8"/>
      <name val="Calibri"/>
      <family val="2"/>
      <charset val="1"/>
    </font>
    <font>
      <sz val="9"/>
      <color indexed="81"/>
      <name val="Segoe UI"/>
      <family val="2"/>
    </font>
    <font>
      <b/>
      <sz val="9"/>
      <color indexed="81"/>
      <name val="Segoe UI"/>
      <family val="2"/>
    </font>
    <font>
      <i/>
      <sz val="9"/>
      <color rgb="FF000000"/>
      <name val="Segoe UI"/>
      <family val="2"/>
    </font>
    <font>
      <b/>
      <sz val="11"/>
      <color theme="3"/>
      <name val="Calibri"/>
      <family val="2"/>
      <scheme val="minor"/>
    </font>
    <font>
      <i/>
      <sz val="11"/>
      <color theme="1"/>
      <name val="Calibri"/>
      <family val="2"/>
    </font>
    <font>
      <sz val="11"/>
      <color theme="1"/>
      <name val="Calibri"/>
      <family val="2"/>
    </font>
    <font>
      <b/>
      <sz val="11"/>
      <color theme="1"/>
      <name val="Calibri"/>
      <family val="2"/>
    </font>
    <font>
      <i/>
      <sz val="9"/>
      <color indexed="81"/>
      <name val="Segoe UI"/>
      <family val="2"/>
    </font>
    <font>
      <i/>
      <sz val="11"/>
      <color rgb="FF7F7F7F"/>
      <name val="Calibri"/>
      <family val="2"/>
      <scheme val="minor"/>
    </font>
    <font>
      <sz val="11"/>
      <color theme="7" tint="-0.249977111117893"/>
      <name val="Calibri"/>
      <family val="2"/>
      <charset val="1"/>
    </font>
    <font>
      <sz val="11"/>
      <color theme="0" tint="-0.249977111117893"/>
      <name val="Calibri"/>
      <family val="2"/>
      <charset val="1"/>
    </font>
    <font>
      <sz val="11"/>
      <color rgb="FF006100"/>
      <name val="Calibri"/>
      <family val="2"/>
      <scheme val="minor"/>
    </font>
    <font>
      <sz val="11"/>
      <color theme="7" tint="-0.249977111117893"/>
      <name val="Calibri Light"/>
      <family val="2"/>
      <charset val="1"/>
    </font>
    <font>
      <b/>
      <sz val="9"/>
      <color rgb="FF000000"/>
      <name val="Segoe UI"/>
      <family val="2"/>
    </font>
    <font>
      <sz val="11"/>
      <color theme="9" tint="0.39997558519241921"/>
      <name val="Calibri"/>
      <family val="2"/>
    </font>
    <font>
      <sz val="11"/>
      <color rgb="FF9C0006"/>
      <name val="Calibri"/>
      <family val="2"/>
      <scheme val="minor"/>
    </font>
    <font>
      <sz val="11"/>
      <color theme="1"/>
      <name val="Courier New"/>
      <family val="3"/>
    </font>
    <font>
      <sz val="11"/>
      <color theme="4"/>
      <name val="Courier New"/>
      <family val="3"/>
    </font>
    <font>
      <sz val="10"/>
      <color theme="1"/>
      <name val="Courier New"/>
      <family val="3"/>
    </font>
    <font>
      <sz val="10"/>
      <color theme="4"/>
      <name val="Courier New"/>
      <family val="3"/>
    </font>
    <font>
      <sz val="10"/>
      <color rgb="FFFF0000"/>
      <name val="Courier New"/>
      <family val="3"/>
    </font>
    <font>
      <b/>
      <i/>
      <sz val="11"/>
      <color theme="1"/>
      <name val="Calibri"/>
      <family val="2"/>
    </font>
    <font>
      <sz val="11"/>
      <color theme="1"/>
      <name val="Cambria"/>
      <family val="1"/>
    </font>
    <font>
      <i/>
      <sz val="11"/>
      <color theme="1"/>
      <name val="Cambria"/>
      <family val="1"/>
    </font>
    <font>
      <b/>
      <i/>
      <sz val="11"/>
      <color theme="1"/>
      <name val="Cambria"/>
      <family val="1"/>
    </font>
    <font>
      <b/>
      <i/>
      <sz val="11"/>
      <color theme="9" tint="-0.249977111117893"/>
      <name val="Cambria"/>
      <family val="1"/>
    </font>
    <font>
      <b/>
      <sz val="11"/>
      <color theme="9" tint="-0.249977111117893"/>
      <name val="Cambria"/>
      <family val="1"/>
    </font>
    <font>
      <b/>
      <sz val="11"/>
      <color theme="1"/>
      <name val="Cambria"/>
      <family val="1"/>
    </font>
    <font>
      <i/>
      <sz val="11"/>
      <color rgb="FF7F7F7F"/>
      <name val="Cambria"/>
      <family val="1"/>
    </font>
    <font>
      <b/>
      <sz val="11"/>
      <name val="Calibri"/>
      <family val="2"/>
      <charset val="1"/>
    </font>
    <font>
      <sz val="11"/>
      <color theme="8" tint="-0.249977111117893"/>
      <name val="Courier New"/>
      <family val="3"/>
    </font>
    <font>
      <sz val="9"/>
      <color indexed="81"/>
      <name val="Segoe UI"/>
      <charset val="1"/>
    </font>
    <font>
      <b/>
      <sz val="9"/>
      <color indexed="81"/>
      <name val="Segoe UI"/>
      <charset val="1"/>
    </font>
  </fonts>
  <fills count="9">
    <fill>
      <patternFill patternType="none"/>
    </fill>
    <fill>
      <patternFill patternType="gray125"/>
    </fill>
    <fill>
      <patternFill patternType="solid">
        <fgColor theme="7" tint="0.79989013336588644"/>
        <bgColor rgb="FFFBE5D6"/>
      </patternFill>
    </fill>
    <fill>
      <patternFill patternType="solid">
        <fgColor theme="8" tint="0.79989013336588644"/>
        <bgColor rgb="FFF2F2F2"/>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s>
  <borders count="12">
    <border>
      <left/>
      <right/>
      <top/>
      <bottom/>
      <diagonal/>
    </border>
    <border>
      <left/>
      <right/>
      <top/>
      <bottom style="medium">
        <color theme="4" tint="0.39988402966399123"/>
      </bottom>
      <diagonal/>
    </border>
    <border>
      <left/>
      <right/>
      <top/>
      <bottom style="medium">
        <color theme="4" tint="0.39997558519241921"/>
      </bottom>
      <diagonal/>
    </border>
    <border>
      <left/>
      <right style="hair">
        <color auto="1"/>
      </right>
      <top style="medium">
        <color theme="4" tint="0.39988402966399123"/>
      </top>
      <bottom style="hair">
        <color auto="1"/>
      </bottom>
      <diagonal/>
    </border>
    <border>
      <left style="hair">
        <color auto="1"/>
      </left>
      <right style="hair">
        <color auto="1"/>
      </right>
      <top style="medium">
        <color theme="4" tint="0.39988402966399123"/>
      </top>
      <bottom style="hair">
        <color auto="1"/>
      </bottom>
      <diagonal/>
    </border>
    <border>
      <left style="hair">
        <color auto="1"/>
      </left>
      <right/>
      <top style="medium">
        <color theme="4" tint="0.39988402966399123"/>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s>
  <cellStyleXfs count="11">
    <xf numFmtId="0" fontId="0" fillId="0" borderId="0"/>
    <xf numFmtId="0" fontId="14" fillId="0" borderId="0" applyBorder="0" applyProtection="0"/>
    <xf numFmtId="0" fontId="16" fillId="0" borderId="0" applyBorder="0" applyProtection="0"/>
    <xf numFmtId="0" fontId="2" fillId="0" borderId="0" applyBorder="0" applyProtection="0"/>
    <xf numFmtId="0" fontId="2" fillId="0" borderId="1" applyProtection="0"/>
    <xf numFmtId="0" fontId="21" fillId="0" borderId="2" applyNumberFormat="0" applyFill="0" applyAlignment="0" applyProtection="0"/>
    <xf numFmtId="0" fontId="21" fillId="0" borderId="0" applyNumberFormat="0" applyFill="0" applyBorder="0" applyAlignment="0" applyProtection="0"/>
    <xf numFmtId="0" fontId="26" fillId="0" borderId="0" applyNumberFormat="0" applyFill="0" applyBorder="0" applyAlignment="0" applyProtection="0"/>
    <xf numFmtId="0" fontId="29" fillId="7" borderId="0" applyNumberFormat="0" applyBorder="0" applyAlignment="0" applyProtection="0"/>
    <xf numFmtId="0" fontId="33" fillId="8" borderId="0" applyNumberFormat="0" applyBorder="0" applyAlignment="0" applyProtection="0"/>
    <xf numFmtId="0" fontId="2" fillId="5" borderId="1" applyFont="0" applyBorder="0" applyAlignment="0" applyProtection="0">
      <alignment horizontal="left" vertical="center"/>
    </xf>
  </cellStyleXfs>
  <cellXfs count="90">
    <xf numFmtId="0" fontId="0" fillId="0" borderId="0" xfId="0"/>
    <xf numFmtId="0" fontId="1" fillId="0" borderId="0" xfId="0" applyFont="1"/>
    <xf numFmtId="0" fontId="0" fillId="2" borderId="0" xfId="0" applyFont="1" applyFill="1"/>
    <xf numFmtId="0" fontId="0" fillId="0" borderId="0" xfId="0" applyFont="1"/>
    <xf numFmtId="0" fontId="2" fillId="0" borderId="0" xfId="3" applyFont="1" applyBorder="1" applyAlignment="1" applyProtection="1"/>
    <xf numFmtId="0" fontId="3" fillId="3" borderId="0" xfId="0" applyFont="1" applyFill="1"/>
    <xf numFmtId="0" fontId="0" fillId="3" borderId="0" xfId="0" applyFont="1" applyFill="1"/>
    <xf numFmtId="0" fontId="5" fillId="0" borderId="0" xfId="0" applyFont="1" applyAlignment="1">
      <alignment horizontal="right" vertical="top"/>
    </xf>
    <xf numFmtId="0" fontId="5" fillId="0" borderId="0" xfId="0" applyFont="1" applyAlignment="1">
      <alignment horizontal="left" vertical="top"/>
    </xf>
    <xf numFmtId="0" fontId="6" fillId="3" borderId="0" xfId="0" applyFont="1" applyFill="1" applyAlignment="1">
      <alignment horizontal="right" vertical="top"/>
    </xf>
    <xf numFmtId="0" fontId="2" fillId="0" borderId="1" xfId="4" applyFont="1" applyBorder="1" applyAlignment="1" applyProtection="1">
      <alignment horizontal="left" vertical="center"/>
    </xf>
    <xf numFmtId="0" fontId="2" fillId="0" borderId="1" xfId="4" applyFont="1" applyBorder="1" applyAlignment="1" applyProtection="1"/>
    <xf numFmtId="0" fontId="15" fillId="0" borderId="0" xfId="0" applyFont="1" applyAlignment="1">
      <alignment horizontal="right"/>
    </xf>
    <xf numFmtId="0" fontId="4" fillId="0" borderId="0" xfId="0" applyFont="1" applyAlignment="1">
      <alignment horizontal="right"/>
    </xf>
    <xf numFmtId="0" fontId="1" fillId="0" borderId="0" xfId="0" applyFont="1" applyAlignment="1">
      <alignment horizontal="right"/>
    </xf>
    <xf numFmtId="0" fontId="0" fillId="0" borderId="0" xfId="0" applyAlignment="1">
      <alignment vertical="top"/>
    </xf>
    <xf numFmtId="0" fontId="0" fillId="4" borderId="0" xfId="0" applyFont="1" applyFill="1"/>
    <xf numFmtId="0" fontId="21" fillId="0" borderId="2" xfId="5"/>
    <xf numFmtId="0" fontId="0" fillId="0" borderId="0" xfId="0" applyFont="1" applyFill="1"/>
    <xf numFmtId="0" fontId="24" fillId="0" borderId="0" xfId="0" applyFont="1"/>
    <xf numFmtId="0" fontId="22" fillId="0" borderId="0" xfId="0" applyFont="1" applyAlignment="1">
      <alignment horizontal="right"/>
    </xf>
    <xf numFmtId="0" fontId="21" fillId="0" borderId="0" xfId="6"/>
    <xf numFmtId="0" fontId="26" fillId="0" borderId="0" xfId="7"/>
    <xf numFmtId="0" fontId="21" fillId="0" borderId="2" xfId="5" applyAlignment="1">
      <alignment horizontal="center"/>
    </xf>
    <xf numFmtId="0" fontId="4" fillId="0" borderId="0" xfId="0" applyFont="1" applyAlignment="1">
      <alignment horizontal="right" vertical="top" wrapText="1"/>
    </xf>
    <xf numFmtId="0" fontId="0" fillId="6" borderId="0" xfId="0" applyFill="1"/>
    <xf numFmtId="0" fontId="27" fillId="0" borderId="0" xfId="0" applyFont="1"/>
    <xf numFmtId="49" fontId="0" fillId="0" borderId="0" xfId="0" applyNumberFormat="1"/>
    <xf numFmtId="0" fontId="28" fillId="0" borderId="0" xfId="0" applyFont="1"/>
    <xf numFmtId="49" fontId="28" fillId="0" borderId="0" xfId="0" applyNumberFormat="1" applyFont="1"/>
    <xf numFmtId="0" fontId="28" fillId="0" borderId="0" xfId="0" applyFont="1" applyAlignment="1">
      <alignment vertical="center" wrapText="1"/>
    </xf>
    <xf numFmtId="0" fontId="24" fillId="0" borderId="0" xfId="0" applyFont="1" applyAlignment="1">
      <alignment vertical="top"/>
    </xf>
    <xf numFmtId="0" fontId="23" fillId="0" borderId="0" xfId="0" applyFont="1" applyAlignment="1">
      <alignment vertical="top"/>
    </xf>
    <xf numFmtId="0" fontId="21" fillId="0" borderId="2" xfId="5" applyAlignment="1">
      <alignment horizontal="right"/>
    </xf>
    <xf numFmtId="0" fontId="29" fillId="7" borderId="0" xfId="8"/>
    <xf numFmtId="0" fontId="0" fillId="0" borderId="0" xfId="0" quotePrefix="1" applyAlignment="1">
      <alignment vertical="top"/>
    </xf>
    <xf numFmtId="0" fontId="2" fillId="0" borderId="1" xfId="4" applyFont="1" applyFill="1" applyBorder="1" applyAlignment="1" applyProtection="1">
      <alignment horizontal="left" vertical="center"/>
    </xf>
    <xf numFmtId="0" fontId="30" fillId="0" borderId="0" xfId="0" applyFont="1" applyAlignment="1">
      <alignment vertical="top"/>
    </xf>
    <xf numFmtId="0" fontId="30" fillId="0" borderId="0" xfId="0" applyFont="1" applyFill="1" applyAlignment="1">
      <alignment vertical="top"/>
    </xf>
    <xf numFmtId="0" fontId="2" fillId="4" borderId="0" xfId="3" applyFont="1" applyFill="1" applyBorder="1" applyAlignment="1" applyProtection="1"/>
    <xf numFmtId="0" fontId="2" fillId="0" borderId="0" xfId="3" applyFont="1" applyFill="1" applyBorder="1" applyAlignment="1" applyProtection="1"/>
    <xf numFmtId="0" fontId="0" fillId="0" borderId="0" xfId="0" quotePrefix="1" applyFont="1"/>
    <xf numFmtId="0" fontId="0" fillId="0" borderId="0" xfId="0" applyFill="1"/>
    <xf numFmtId="0" fontId="23" fillId="0" borderId="0" xfId="0" applyFont="1"/>
    <xf numFmtId="0" fontId="33" fillId="8" borderId="0" xfId="9"/>
    <xf numFmtId="14" fontId="0" fillId="0" borderId="0" xfId="0" applyNumberFormat="1"/>
    <xf numFmtId="0" fontId="0" fillId="0" borderId="0" xfId="0" applyAlignment="1">
      <alignment horizontal="right" vertical="top"/>
    </xf>
    <xf numFmtId="0" fontId="22" fillId="0" borderId="0" xfId="0" applyFont="1" applyAlignment="1">
      <alignment vertical="top" wrapText="1"/>
    </xf>
    <xf numFmtId="0" fontId="34" fillId="0" borderId="0" xfId="0" quotePrefix="1" applyFont="1" applyAlignment="1">
      <alignment vertical="top" wrapText="1"/>
    </xf>
    <xf numFmtId="0" fontId="36" fillId="0" borderId="0" xfId="0" quotePrefix="1" applyFont="1" applyAlignment="1">
      <alignment vertical="top" wrapText="1"/>
    </xf>
    <xf numFmtId="0" fontId="0" fillId="0" borderId="3" xfId="0" applyFont="1" applyBorder="1"/>
    <xf numFmtId="14" fontId="12" fillId="0" borderId="4" xfId="2" applyNumberFormat="1" applyFont="1" applyBorder="1" applyAlignment="1" applyProtection="1">
      <alignment horizontal="left" vertical="center"/>
    </xf>
    <xf numFmtId="0" fontId="0" fillId="0" borderId="4" xfId="0" applyFont="1" applyBorder="1"/>
    <xf numFmtId="0" fontId="13" fillId="0" borderId="4" xfId="0" applyFont="1" applyBorder="1" applyAlignment="1">
      <alignment horizontal="left" vertical="center"/>
    </xf>
    <xf numFmtId="0" fontId="0" fillId="0" borderId="4" xfId="0" applyBorder="1"/>
    <xf numFmtId="0" fontId="14" fillId="0" borderId="4" xfId="1" applyFont="1" applyBorder="1" applyAlignment="1" applyProtection="1">
      <alignment horizontal="left" vertical="center"/>
    </xf>
    <xf numFmtId="164" fontId="13" fillId="0" borderId="4" xfId="0" applyNumberFormat="1" applyFont="1" applyBorder="1" applyAlignment="1">
      <alignment horizontal="left" vertical="center"/>
    </xf>
    <xf numFmtId="49" fontId="0" fillId="0" borderId="4" xfId="0" applyNumberFormat="1" applyFont="1" applyBorder="1"/>
    <xf numFmtId="0" fontId="0" fillId="0" borderId="6" xfId="0" applyFont="1" applyBorder="1"/>
    <xf numFmtId="14" fontId="12" fillId="0" borderId="7" xfId="2" applyNumberFormat="1" applyFont="1" applyBorder="1" applyAlignment="1" applyProtection="1">
      <alignment horizontal="left" vertical="center"/>
    </xf>
    <xf numFmtId="0" fontId="0" fillId="0" borderId="7" xfId="0" applyFont="1" applyBorder="1"/>
    <xf numFmtId="0" fontId="13" fillId="0" borderId="7" xfId="0" applyFont="1" applyBorder="1" applyAlignment="1">
      <alignment horizontal="left" vertical="center"/>
    </xf>
    <xf numFmtId="0" fontId="0" fillId="0" borderId="7" xfId="0" applyBorder="1"/>
    <xf numFmtId="164" fontId="13" fillId="0" borderId="7" xfId="0" applyNumberFormat="1" applyFont="1" applyBorder="1" applyAlignment="1">
      <alignment horizontal="left" vertical="center"/>
    </xf>
    <xf numFmtId="49" fontId="0" fillId="0" borderId="7" xfId="0" applyNumberFormat="1" applyFont="1" applyBorder="1"/>
    <xf numFmtId="0" fontId="14" fillId="0" borderId="7" xfId="1" applyFont="1" applyBorder="1" applyAlignment="1" applyProtection="1">
      <alignment horizontal="left" vertical="center"/>
    </xf>
    <xf numFmtId="0" fontId="14" fillId="0" borderId="7" xfId="1" applyBorder="1"/>
    <xf numFmtId="0" fontId="0" fillId="0" borderId="9" xfId="0" applyFont="1" applyBorder="1"/>
    <xf numFmtId="14" fontId="12" fillId="0" borderId="10" xfId="2" applyNumberFormat="1" applyFont="1" applyBorder="1" applyAlignment="1" applyProtection="1">
      <alignment horizontal="left" vertical="center"/>
    </xf>
    <xf numFmtId="0" fontId="0" fillId="0" borderId="10" xfId="0" applyFont="1" applyBorder="1"/>
    <xf numFmtId="0" fontId="13" fillId="0" borderId="10" xfId="0" applyFont="1" applyBorder="1" applyAlignment="1">
      <alignment horizontal="left" vertical="center"/>
    </xf>
    <xf numFmtId="0" fontId="0" fillId="0" borderId="10" xfId="0" applyBorder="1"/>
    <xf numFmtId="0" fontId="14" fillId="0" borderId="10" xfId="1" applyFont="1" applyBorder="1" applyAlignment="1" applyProtection="1">
      <alignment horizontal="left" vertical="center"/>
    </xf>
    <xf numFmtId="164" fontId="13" fillId="0" borderId="10" xfId="0" applyNumberFormat="1" applyFont="1" applyBorder="1" applyAlignment="1">
      <alignment horizontal="left" vertical="center"/>
    </xf>
    <xf numFmtId="49" fontId="0" fillId="0" borderId="10" xfId="0" applyNumberFormat="1" applyFont="1" applyBorder="1"/>
    <xf numFmtId="0" fontId="40" fillId="0" borderId="0" xfId="0" applyFont="1" applyAlignment="1">
      <alignment vertical="top"/>
    </xf>
    <xf numFmtId="0" fontId="40" fillId="0" borderId="0" xfId="0" applyFont="1" applyAlignment="1">
      <alignment vertical="top" wrapText="1"/>
    </xf>
    <xf numFmtId="0" fontId="40" fillId="0" borderId="0" xfId="0" applyFont="1"/>
    <xf numFmtId="0" fontId="0" fillId="0" borderId="0" xfId="0" quotePrefix="1"/>
    <xf numFmtId="2" fontId="0" fillId="0" borderId="5" xfId="0" applyNumberFormat="1" applyBorder="1"/>
    <xf numFmtId="2" fontId="0" fillId="0" borderId="8" xfId="0" applyNumberFormat="1" applyBorder="1"/>
    <xf numFmtId="2" fontId="0" fillId="0" borderId="11" xfId="0" applyNumberFormat="1" applyBorder="1"/>
    <xf numFmtId="0" fontId="47" fillId="5" borderId="1" xfId="10" applyFont="1" applyBorder="1" applyAlignment="1" applyProtection="1">
      <alignment horizontal="left" vertical="center"/>
    </xf>
    <xf numFmtId="0" fontId="2" fillId="5" borderId="1" xfId="10" applyAlignment="1" applyProtection="1"/>
    <xf numFmtId="0" fontId="2" fillId="5" borderId="1" xfId="10" applyFont="1" applyBorder="1" applyAlignment="1" applyProtection="1">
      <alignment horizontal="left" vertical="center"/>
    </xf>
    <xf numFmtId="0" fontId="0" fillId="0" borderId="0" xfId="0" applyAlignment="1">
      <alignment horizontal="right"/>
    </xf>
    <xf numFmtId="0" fontId="3" fillId="0" borderId="0" xfId="0" applyFont="1"/>
    <xf numFmtId="0" fontId="3" fillId="0" borderId="0" xfId="0" applyFont="1" applyAlignment="1">
      <alignment vertical="center" wrapText="1"/>
    </xf>
    <xf numFmtId="0" fontId="40" fillId="0" borderId="0" xfId="0" applyFont="1" applyAlignment="1">
      <alignment horizontal="left" vertical="top" wrapText="1"/>
    </xf>
    <xf numFmtId="0" fontId="46" fillId="0" borderId="0" xfId="7" applyFont="1" applyAlignment="1">
      <alignment horizontal="left" vertical="top" wrapText="1"/>
    </xf>
  </cellXfs>
  <cellStyles count="11">
    <cellStyle name="Default 1" xfId="2" xr:uid="{00000000-0005-0000-0000-000006000000}"/>
    <cellStyle name="Erklärender Text" xfId="7" builtinId="53"/>
    <cellStyle name="Excel Built-in Heading 3" xfId="4" xr:uid="{00000000-0005-0000-0000-000008000000}"/>
    <cellStyle name="Excel Built-in Heading 4" xfId="3" xr:uid="{00000000-0005-0000-0000-000007000000}"/>
    <cellStyle name="Gut" xfId="8" builtinId="26"/>
    <cellStyle name="Link" xfId="1" builtinId="8"/>
    <cellStyle name="Schlecht" xfId="9" builtinId="27"/>
    <cellStyle name="Standard" xfId="0" builtinId="0"/>
    <cellStyle name="Überschrift 3" xfId="5" builtinId="18"/>
    <cellStyle name="Überschrift 4" xfId="6" builtinId="19"/>
    <cellStyle name="Übersetzung hervorgehoben" xfId="10" xr:uid="{0D7F321B-A7A6-4BBA-A9A3-B8CB251892CC}"/>
  </cellStyles>
  <dxfs count="79">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b/>
        <i val="0"/>
        <color theme="5"/>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
      <font>
        <b val="0"/>
        <i val="0"/>
      </font>
    </dxf>
    <dxf>
      <font>
        <b/>
        <i/>
      </font>
      <fill>
        <patternFill>
          <bgColor theme="9" tint="0.79998168889431442"/>
        </patternFill>
      </fill>
    </dxf>
    <dxf>
      <font>
        <color rgb="FF70AD47"/>
      </font>
    </dxf>
    <dxf>
      <font>
        <color rgb="FF70AD47"/>
      </font>
    </dxf>
    <dxf>
      <font>
        <b/>
        <i val="0"/>
        <color theme="5"/>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
      <font>
        <b/>
        <i val="0"/>
        <color theme="5"/>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
      <font>
        <b/>
        <i val="0"/>
        <color theme="5"/>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
      <font>
        <b/>
        <i val="0"/>
        <color theme="5"/>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s>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8FAADC"/>
      <rgbColor rgb="FF993366"/>
      <rgbColor rgb="FFFFF2CC"/>
      <rgbColor rgb="FFDEEBF7"/>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DC3E6"/>
      <rgbColor rgb="FFFF99CC"/>
      <rgbColor rgb="FFCC99FF"/>
      <rgbColor rgb="FFFBE5D6"/>
      <rgbColor rgb="FF2E75B6"/>
      <rgbColor rgb="FF33CCCC"/>
      <rgbColor rgb="FF99CC00"/>
      <rgbColor rgb="FFFFCC00"/>
      <rgbColor rgb="FFBF9000"/>
      <rgbColor rgb="FFFF6600"/>
      <rgbColor rgb="FF44546A"/>
      <rgbColor rgb="FF70AD47"/>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pictures.bgbm.org/iiif/3/B!10!12!01!88!B_10_1201882.jpg/full/,140/0/default.jpg" TargetMode="External"/><Relationship Id="rId13" Type="http://schemas.openxmlformats.org/officeDocument/2006/relationships/vmlDrawing" Target="../drawings/vmlDrawing1.vml"/><Relationship Id="rId3" Type="http://schemas.openxmlformats.org/officeDocument/2006/relationships/hyperlink" Target="http://herbarium.bgbm.org/object/B101201875" TargetMode="External"/><Relationship Id="rId7" Type="http://schemas.openxmlformats.org/officeDocument/2006/relationships/hyperlink" Target="https://pictures.bgbm.org/iiif/3/B!10!12!01!87!B_10_1201877.jpg/full/,140/0/default.jpg" TargetMode="External"/><Relationship Id="rId12" Type="http://schemas.openxmlformats.org/officeDocument/2006/relationships/printerSettings" Target="../printerSettings/printerSettings1.bin"/><Relationship Id="rId2" Type="http://schemas.openxmlformats.org/officeDocument/2006/relationships/hyperlink" Target="https://pictures.bgbm.org/iiif/3/B!10!12!01!88!B_10_1201880.jpg/full/,140/0/default.jpg" TargetMode="External"/><Relationship Id="rId1" Type="http://schemas.openxmlformats.org/officeDocument/2006/relationships/hyperlink" Target="http://herbarium.bgbm.org/object/B101201880" TargetMode="External"/><Relationship Id="rId6" Type="http://schemas.openxmlformats.org/officeDocument/2006/relationships/hyperlink" Target="http://herbarium.bgbm.org/object/B101201877" TargetMode="External"/><Relationship Id="rId11" Type="http://schemas.openxmlformats.org/officeDocument/2006/relationships/hyperlink" Target="https://pictures.bgbm.org/iiif/3/B!10!12!01!87!B_10_1201879.jpg/full/,140/0/default.jpg" TargetMode="External"/><Relationship Id="rId5" Type="http://schemas.openxmlformats.org/officeDocument/2006/relationships/hyperlink" Target="http://herbarium.bgbm.org/object/B101201879" TargetMode="External"/><Relationship Id="rId10" Type="http://schemas.openxmlformats.org/officeDocument/2006/relationships/hyperlink" Target="https://pictures.bgbm.org/iiif/3/B!10!12!01!88!B_10_1201881.jpg/full/,140/0/default.jpg" TargetMode="External"/><Relationship Id="rId4" Type="http://schemas.openxmlformats.org/officeDocument/2006/relationships/hyperlink" Target="https://pictures.bgbm.org/iiif/3/B!10!12!01!87!B_10_1201875.jpg/full/,140/0/default.jpg" TargetMode="External"/><Relationship Id="rId9" Type="http://schemas.openxmlformats.org/officeDocument/2006/relationships/hyperlink" Target="http://herbarium.bgbm.org/object/B101201881" TargetMode="Externa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2:C17"/>
  <sheetViews>
    <sheetView showOutlineSymbols="0" workbookViewId="0">
      <selection activeCell="B3" sqref="B3"/>
    </sheetView>
  </sheetViews>
  <sheetFormatPr baseColWidth="10" defaultColWidth="10.7109375" defaultRowHeight="15" customHeight="1" x14ac:dyDescent="0.25"/>
  <cols>
    <col min="1" max="1" width="24.85546875" customWidth="1"/>
    <col min="2" max="2" width="26.7109375" customWidth="1"/>
    <col min="3" max="3" width="40.140625" customWidth="1"/>
  </cols>
  <sheetData>
    <row r="2" spans="1:3" x14ac:dyDescent="0.25">
      <c r="A2" s="1" t="s">
        <v>1312</v>
      </c>
    </row>
    <row r="3" spans="1:3" x14ac:dyDescent="0.25">
      <c r="A3" t="s">
        <v>0</v>
      </c>
      <c r="B3" s="2" t="s">
        <v>1</v>
      </c>
    </row>
    <row r="4" spans="1:3" ht="113.25" customHeight="1" x14ac:dyDescent="0.25"/>
    <row r="5" spans="1:3" x14ac:dyDescent="0.25">
      <c r="A5" s="1" t="s">
        <v>2</v>
      </c>
    </row>
    <row r="6" spans="1:3" ht="75.75" customHeight="1" x14ac:dyDescent="0.25">
      <c r="A6" s="88" t="s">
        <v>1306</v>
      </c>
      <c r="B6" s="88"/>
      <c r="C6" s="88"/>
    </row>
    <row r="7" spans="1:3" ht="126" customHeight="1" x14ac:dyDescent="0.25">
      <c r="A7" s="88" t="s">
        <v>1341</v>
      </c>
      <c r="B7" s="88"/>
      <c r="C7" s="88"/>
    </row>
    <row r="8" spans="1:3" ht="81.75" customHeight="1" x14ac:dyDescent="0.25">
      <c r="A8" s="88" t="s">
        <v>1342</v>
      </c>
      <c r="B8" s="88"/>
      <c r="C8" s="88"/>
    </row>
    <row r="9" spans="1:3" ht="63" customHeight="1" x14ac:dyDescent="0.25">
      <c r="A9" s="88" t="s">
        <v>1300</v>
      </c>
      <c r="B9" s="88"/>
      <c r="C9" s="88"/>
    </row>
    <row r="11" spans="1:3" ht="15" customHeight="1" x14ac:dyDescent="0.25">
      <c r="A11" s="1" t="s">
        <v>965</v>
      </c>
    </row>
    <row r="12" spans="1:3" ht="15" customHeight="1" x14ac:dyDescent="0.25">
      <c r="A12" s="77" t="s">
        <v>1364</v>
      </c>
      <c r="B12" s="77" t="s">
        <v>1365</v>
      </c>
    </row>
    <row r="13" spans="1:3" ht="15" customHeight="1" x14ac:dyDescent="0.25">
      <c r="A13" s="77" t="s">
        <v>966</v>
      </c>
      <c r="B13" s="77" t="s">
        <v>967</v>
      </c>
    </row>
    <row r="17" spans="1:1" ht="15" customHeight="1" x14ac:dyDescent="0.25">
      <c r="A17" s="28"/>
    </row>
  </sheetData>
  <mergeCells count="4">
    <mergeCell ref="A6:C6"/>
    <mergeCell ref="A7:C7"/>
    <mergeCell ref="A8:C8"/>
    <mergeCell ref="A9:C9"/>
  </mergeCells>
  <pageMargins left="0.7" right="0.7" top="0.78749999999999998" bottom="0.78749999999999998" header="0.511811023622047" footer="0.511811023622047"/>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Unbekannte Auswahl" error="Derzeit ist unklar, welche Übersetzung der Datenfelder gemeint sei. Die Benennung der Datenfelder wird wohl ungültige Fehlerwerte anzeigen. Bitte eine Auswahl machen, die gültige Datenfelder anzeigt" promptTitle="Feldbenennung Saatgutaufsammlung" prompt="Bitte die gewünschnte Datenfelder-Benennung (=Spaltenanzeige) für das Blatt ›Saatgutaufsammlung‹ wählen, mit der die Feldspalten benannt werden sollen." xr:uid="{00000000-0002-0000-0000-000000000000}">
          <x14:formula1>
            <xm:f>_xlfn.ANCHORARRAY(Feldübersetzungen!$B$28)</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sheetPr>
  <dimension ref="A1:CH9"/>
  <sheetViews>
    <sheetView showGridLines="0" showOutlineSymbols="0" workbookViewId="0">
      <selection activeCell="A2" sqref="A2"/>
    </sheetView>
  </sheetViews>
  <sheetFormatPr baseColWidth="10" defaultColWidth="43.140625" defaultRowHeight="15" customHeight="1" x14ac:dyDescent="0.25"/>
  <cols>
    <col min="1" max="1" width="47.42578125" customWidth="1"/>
    <col min="18" max="18" width="17.28515625" bestFit="1" customWidth="1"/>
    <col min="24" max="24" width="47.42578125" customWidth="1"/>
    <col min="26" max="26" width="82.42578125" customWidth="1"/>
  </cols>
  <sheetData>
    <row r="1" spans="1:86" ht="15.75" thickBot="1" x14ac:dyDescent="0.3">
      <c r="A1" s="10" t="str" cm="1">
        <f t="array" ref="A1">_xlfn.LET(_xlpm.GewähtleSprache, Hinweise!$B$3, _xlpm.VorhandeneSprachenListe, Feldübersetzungen!$B$3:$B$13, _xlpm.DieserÜbersetzungsSchlüssel, "feldschlüsselSammlDaten:61",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Permit Registration Number</v>
      </c>
      <c r="B1" s="10" t="str" cm="1">
        <f t="array" ref="B1">_xlfn.LET(_xlpm.GewähtleSprache, Hinweise!$B$3, _xlpm.VorhandeneSprachenListe, Feldübersetzungen!$B$3:$B$13, _xlpm.DieserÜbersetzungsSchlüssel, "feldschlüsselSammlDaten:3",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Aufnahmedatum</v>
      </c>
      <c r="C1" s="10" t="str" cm="1">
        <f t="array" ref="C1">_xlfn.LET(_xlpm.GewähtleSprache, Hinweise!$B$3, _xlpm.VorhandeneSprachenListe, Feldübersetzungen!$B$3:$B$13, _xlpm.DieserÜbersetzungsSchlüssel, "feldschlüsselSammlDaten:83",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Name der Organisation</v>
      </c>
      <c r="D1" s="10" t="str" cm="1">
        <f t="array" ref="D1">_xlfn.LET(_xlpm.GewähtleSprache, Hinweise!$B$3, _xlpm.VorhandeneSprachenListe, Feldübersetzungen!$B$3:$B$13, _xlpm.DieserÜbersetzungsSchlüssel, "feldschlüsselSammlDaten:84",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Datenherkunft</v>
      </c>
      <c r="E1" s="10" t="str" cm="1">
        <f t="array" ref="E1">_xlfn.LET(_xlpm.GewähtleSprache, Hinweise!$B$3, _xlpm.VorhandeneSprachenListe, Feldübersetzungen!$B$3:$B$13, _xlpm.DieserÜbersetzungsSchlüssel, "feldschlüsselSammlDaten:127",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Bestätigt durch</v>
      </c>
      <c r="F1" s="10" t="str" cm="1">
        <f t="array" ref="F1">_xlfn.LET(_xlpm.GewähtleSprache, Hinweise!$B$3, _xlpm.VorhandeneSprachenListe, Feldübersetzungen!$B$3:$B$13, _xlpm.DieserÜbersetzungsSchlüssel, "feldschlüsselSammlDaten:128",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Bestätigungsdatum</v>
      </c>
      <c r="G1" s="10" t="str" cm="1">
        <f t="array" ref="G1">_xlfn.LET(_xlpm.GewähtleSprache, Hinweise!$B$3, _xlpm.VorhandeneSprachenListe, Feldübersetzungen!$B$3:$B$13, _xlpm.DieserÜbersetzungsSchlüssel, "feldschlüsselSammlDaten:87",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Datensatz erstellt durch</v>
      </c>
      <c r="H1" s="10" t="str" cm="1">
        <f t="array" ref="H1">_xlfn.LET(_xlpm.GewähtleSprache, Hinweise!$B$3, _xlpm.VorhandeneSprachenListe, Feldübersetzungen!$B$3:$B$13, _xlpm.DieserÜbersetzungsSchlüssel, "feldschlüsselSammlDaten:89",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Kennziffer des Importvorgangs</v>
      </c>
      <c r="I1" s="10" t="str" cm="1">
        <f t="array" ref="I1">_xlfn.LET(_xlpm.GewähtleSprache, Hinweise!$B$3, _xlpm.VorhandeneSprachenListe, Feldübersetzungen!$B$3:$B$13, _xlpm.DieserÜbersetzungsSchlüssel, "feldschlüsselSammlDaten:132",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Bearbeitungsstatus</v>
      </c>
      <c r="J1" s="10" t="str" cm="1">
        <f t="array" ref="J1">_xlfn.LET(_xlpm.GewähtleSprache, Hinweise!$B$3, _xlpm.VorhandeneSprachenListe, Feldübersetzungen!$B$3:$B$13, _xlpm.DieserÜbersetzungsSchlüssel, "feldschlüsselSammlDaten:17",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Verantwortungsart</v>
      </c>
      <c r="K1" s="10" t="str" cm="1">
        <f t="array" ref="K1">_xlfn.LET(_xlpm.GewähtleSprache, Hinweise!$B$3, _xlpm.VorhandeneSprachenListe, Feldübersetzungen!$B$3:$B$13, _xlpm.DieserÜbersetzungsSchlüssel, "feldschlüsselSammlDaten:59",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Gattung</v>
      </c>
      <c r="L1" s="10" t="str" cm="1">
        <f t="array" ref="L1">_xlfn.LET(_xlpm.GewähtleSprache, Hinweise!$B$3, _xlpm.VorhandeneSprachenListe, Feldübersetzungen!$B$3:$B$13, _xlpm.DieserÜbersetzungsSchlüssel, "feldschlüsselSammlDaten:60",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Art</v>
      </c>
      <c r="M1" s="10" t="str" cm="1">
        <f t="array" ref="M1">_xlfn.LET(_xlpm.GewähtleSprache, Hinweise!$B$3, _xlpm.VorhandeneSprachenListe, Feldübersetzungen!$B$3:$B$13, _xlpm.DieserÜbersetzungsSchlüssel, "feldschlüsselSammlDaten:119",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Autor</v>
      </c>
      <c r="N1" s="10" t="str" cm="1">
        <f t="array" ref="N1">_xlfn.LET(_xlpm.GewähtleSprache, Hinweise!$B$3, _xlpm.VorhandeneSprachenListe, Feldübersetzungen!$B$3:$B$13, _xlpm.DieserÜbersetzungsSchlüssel, "feldschlüsselSammlDaten:118",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Deutscher Artname</v>
      </c>
      <c r="O1" s="10" t="str" cm="1">
        <f t="array" ref="O1">_xlfn.LET(_xlpm.GewähtleSprache, Hinweise!$B$3, _xlpm.VorhandeneSprachenListe, Feldübersetzungen!$B$3:$B$13, _xlpm.DieserÜbersetzungsSchlüssel, "feldschlüsselSammlDaten:88",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Taxnr (floraweb)</v>
      </c>
      <c r="P1" s="10" t="str" cm="1">
        <f t="array" ref="P1">_xlfn.LET(_xlpm.GewähtleSprache, Hinweise!$B$3, _xlpm.VorhandeneSprachenListe, Feldübersetzungen!$B$3:$B$13, _xlpm.DieserÜbersetzungsSchlüssel, "feldschlüsselSammlDaten:98",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Bestimmung (sicher/unsicher)</v>
      </c>
      <c r="Q1" s="10" t="str" cm="1">
        <f t="array" ref="Q1">_xlfn.LET(_xlpm.GewähtleSprache, Hinweise!$B$3, _xlpm.VorhandeneSprachenListe, Feldübersetzungen!$B$3:$B$13, _xlpm.DieserÜbersetzungsSchlüssel, "feldschlüsselSammlDaten:120",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Rote Liste (Einstufung)</v>
      </c>
      <c r="R1" s="84" t="str" cm="1">
        <f t="array" ref="R1">_xlfn.LET(_xlpm.GewähtleSprache, Hinweise!$B$3, _xlpm.VorhandeneSprachenListe, Feldübersetzungen!$B$3:$B$13, _xlpm.DieserÜbersetzungsSchlüssel, "feldschlüsselSammlDaten:135",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Rote Liste (Kürzel)</v>
      </c>
      <c r="S1" s="10" t="str" cm="1">
        <f t="array" ref="S1">_xlfn.LET(_xlpm.GewähtleSprache, Hinweise!$B$3, _xlpm.VorhandeneSprachenListe, Feldübersetzungen!$B$3:$B$13, _xlpm.DieserÜbersetzungsSchlüssel, "feldschlüsselSammlDaten:97",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Begleitarten</v>
      </c>
      <c r="T1" s="10" t="str" cm="1">
        <f t="array" ref="T1">_xlfn.LET(_xlpm.GewähtleSprache, Hinweise!$B$3, _xlpm.VorhandeneSprachenListe, Feldübersetzungen!$B$3:$B$13, _xlpm.DieserÜbersetzungsSchlüssel, "feldschlüsselSammlDaten:105",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Projektregion (Kürzel)</v>
      </c>
      <c r="U1" s="10" t="str" cm="1">
        <f t="array" ref="U1">_xlfn.LET(_xlpm.GewähtleSprache, Hinweise!$B$3, _xlpm.VorhandeneSprachenListe, Feldübersetzungen!$B$3:$B$13, _xlpm.DieserÜbersetzungsSchlüssel, "feldschlüsselSammlDaten:5",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Akzession ID</v>
      </c>
      <c r="V1" s="10" t="str" cm="1">
        <f t="array" ref="V1">_xlfn.LET(_xlpm.GewähtleSprache, Hinweise!$B$3, _xlpm.VorhandeneSprachenListe, Feldübersetzungen!$B$3:$B$13, _xlpm.DieserÜbersetzungsSchlüssel, "feldschlüsselSammlDaten:62",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Interne Akzessionsnummer / IPEN Kennung</v>
      </c>
      <c r="W1" s="10" t="str" cm="1">
        <f t="array" ref="W1">_xlfn.LET(_xlpm.GewähtleSprache, Hinweise!$B$3, _xlpm.VorhandeneSprachenListe, Feldübersetzungen!$B$3:$B$13, _xlpm.DieserÜbersetzungsSchlüssel, "feldschlüsselSammlDaten:63",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Interne Akzessionsnummer</v>
      </c>
      <c r="X1" s="10" t="str" cm="1">
        <f t="array" ref="X1">_xlfn.LET(_xlpm.GewähtleSprache, Hinweise!$B$3, _xlpm.VorhandeneSprachenListe, Feldübersetzungen!$B$3:$B$13, _xlpm.DieserÜbersetzungsSchlüssel, "feldschlüsselSammlDaten:67",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Verknüpftes Forschungsobjekt (ID)</v>
      </c>
      <c r="Y1" s="10" t="str" cm="1">
        <f t="array" ref="Y1">_xlfn.LET(_xlpm.GewähtleSprache, Hinweise!$B$3, _xlpm.VorhandeneSprachenListe, Feldübersetzungen!$B$3:$B$13, _xlpm.DieserÜbersetzungsSchlüssel, "feldschlüsselSammlDaten:68",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Forschungsobjekt (Typ)</v>
      </c>
      <c r="Z1" s="10" t="str" cm="1">
        <f t="array" ref="Z1">_xlfn.LET(_xlpm.GewähtleSprache, Hinweise!$B$3, _xlpm.VorhandeneSprachenListe, Feldübersetzungen!$B$3:$B$13, _xlpm.DieserÜbersetzungsSchlüssel, "feldschlüsselSammlDaten:69",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Forschungsobjekt (Vorschaubild)</v>
      </c>
      <c r="AA1" s="10" t="str" cm="1">
        <f t="array" ref="AA1">_xlfn.LET(_xlpm.GewähtleSprache, Hinweise!$B$3, _xlpm.VorhandeneSprachenListe, Feldübersetzungen!$B$3:$B$13, _xlpm.DieserÜbersetzungsSchlüssel, "feldschlüsselSammlDaten:64",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Externe ID des Datensatzes</v>
      </c>
      <c r="AB1" s="10" t="str" cm="1">
        <f t="array" ref="AB1">_xlfn.LET(_xlpm.GewähtleSprache, Hinweise!$B$3, _xlpm.VorhandeneSprachenListe, Feldübersetzungen!$B$3:$B$13, _xlpm.DieserÜbersetzungsSchlüssel, "feldschlüsselSammlDaten:70",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Bezug des Sammlungsobjektes</v>
      </c>
      <c r="AC1" s="10" t="str" cm="1">
        <f t="array" ref="AC1">_xlfn.LET(_xlpm.GewähtleSprache, Hinweise!$B$3, _xlpm.VorhandeneSprachenListe, Feldübersetzungen!$B$3:$B$13, _xlpm.DieserÜbersetzungsSchlüssel, "feldschlüsselSammlDaten:14",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verantwortlicher Sammler</v>
      </c>
      <c r="AD1" s="10" t="str" cm="1">
        <f t="array" ref="AD1">_xlfn.LET(_xlpm.GewähtleSprache, Hinweise!$B$3, _xlpm.VorhandeneSprachenListe, Feldübersetzungen!$B$3:$B$13, _xlpm.DieserÜbersetzungsSchlüssel, "feldschlüsselSammlDaten:15",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Mitbeobachter</v>
      </c>
      <c r="AE1" s="10" t="str" cm="1">
        <f t="array" ref="AE1">_xlfn.LET(_xlpm.GewähtleSprache, Hinweise!$B$3, _xlpm.VorhandeneSprachenListe, Feldübersetzungen!$B$3:$B$13, _xlpm.DieserÜbersetzungsSchlüssel, "feldschlüsselSammlDaten:76",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Sammelnummer</v>
      </c>
      <c r="AF1" s="10" t="str" cm="1">
        <f t="array" ref="AF1">_xlfn.LET(_xlpm.GewähtleSprache, Hinweise!$B$3, _xlpm.VorhandeneSprachenListe, Feldübersetzungen!$B$3:$B$13, _xlpm.DieserÜbersetzungsSchlüssel, "feldschlüsselSammlDaten:101",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Einzelproben</v>
      </c>
      <c r="AG1" s="10" t="str" cm="1">
        <f t="array" ref="AG1">_xlfn.LET(_xlpm.GewähtleSprache, Hinweise!$B$3, _xlpm.VorhandeneSprachenListe, Feldübersetzungen!$B$3:$B$13, _xlpm.DieserÜbersetzungsSchlüssel, "feldschlüsselSammlDaten:77",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Bundesland</v>
      </c>
      <c r="AH1" s="10" t="str" cm="1">
        <f t="array" ref="AH1">_xlfn.LET(_xlpm.GewähtleSprache, Hinweise!$B$3, _xlpm.VorhandeneSprachenListe, Feldübersetzungen!$B$3:$B$13, _xlpm.DieserÜbersetzungsSchlüssel, "feldschlüsselSammlDaten:78",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Landkreis</v>
      </c>
      <c r="AI1" s="10" t="str" cm="1">
        <f t="array" ref="AI1">_xlfn.LET(_xlpm.GewähtleSprache, Hinweise!$B$3, _xlpm.VorhandeneSprachenListe, Feldübersetzungen!$B$3:$B$13, _xlpm.DieserÜbersetzungsSchlüssel, "feldschlüsselSammlDaten:79",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Gemeinde / Stadt</v>
      </c>
      <c r="AJ1" s="10" t="str" cm="1">
        <f t="array" ref="AJ1">_xlfn.LET(_xlpm.GewähtleSprache, Hinweise!$B$3, _xlpm.VorhandeneSprachenListe, Feldübersetzungen!$B$3:$B$13, _xlpm.DieserÜbersetzungsSchlüssel, "feldschlüsselSammlDaten:26",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Fundort</v>
      </c>
      <c r="AK1" s="10" t="str" cm="1">
        <f t="array" ref="AK1">_xlfn.LET(_xlpm.GewähtleSprache, Hinweise!$B$3, _xlpm.VorhandeneSprachenListe, Feldübersetzungen!$B$3:$B$13, _xlpm.DieserÜbersetzungsSchlüssel, "feldschlüsselSammlDaten:73",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Anmerkungen zum Fundort</v>
      </c>
      <c r="AL1" s="10" t="str" cm="1">
        <f t="array" ref="AL1">_xlfn.LET(_xlpm.GewähtleSprache, Hinweise!$B$3, _xlpm.VorhandeneSprachenListe, Feldübersetzungen!$B$3:$B$13, _xlpm.DieserÜbersetzungsSchlüssel, "feldschlüsselSammlDaten:71",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Schutzgebiet</v>
      </c>
      <c r="AM1" s="10" t="str" cm="1">
        <f t="array" ref="AM1">_xlfn.LET(_xlpm.GewähtleSprache, Hinweise!$B$3, _xlpm.VorhandeneSprachenListe, Feldübersetzungen!$B$3:$B$13, _xlpm.DieserÜbersetzungsSchlüssel, "feldschlüsselSammlDaten:115",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Schutzgebietskategorie</v>
      </c>
      <c r="AN1" s="10" t="str" cm="1">
        <f t="array" ref="AN1">_xlfn.LET(_xlpm.GewähtleSprache, Hinweise!$B$3, _xlpm.VorhandeneSprachenListe, Feldübersetzungen!$B$3:$B$13, _xlpm.DieserÜbersetzungsSchlüssel, "feldschlüsselSammlDaten:80",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Meßtischblatt</v>
      </c>
      <c r="AO1" s="10" t="str" cm="1">
        <f t="array" ref="AO1">_xlfn.LET(_xlpm.GewähtleSprache, Hinweise!$B$3, _xlpm.VorhandeneSprachenListe, Feldübersetzungen!$B$3:$B$13, _xlpm.DieserÜbersetzungsSchlüssel, "feldschlüsselSammlDaten:81",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Naturraum</v>
      </c>
      <c r="AP1" s="10" t="str" cm="1">
        <f t="array" ref="AP1">_xlfn.LET(_xlpm.GewähtleSprache, Hinweise!$B$3, _xlpm.VorhandeneSprachenListe, Feldübersetzungen!$B$3:$B$13, _xlpm.DieserÜbersetzungsSchlüssel, "feldschlüsselSammlDaten:74",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Breitengrad (° ′ ″, engl.)</v>
      </c>
      <c r="AQ1" s="10" t="str" cm="1">
        <f t="array" ref="AQ1">_xlfn.LET(_xlpm.GewähtleSprache, Hinweise!$B$3, _xlpm.VorhandeneSprachenListe, Feldübersetzungen!$B$3:$B$13, _xlpm.DieserÜbersetzungsSchlüssel, "feldschlüsselSammlDaten:75",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Längengrad (° ′ ″, engl.)</v>
      </c>
      <c r="AR1" s="11" t="str" cm="1">
        <f t="array" ref="AR1">_xlfn.LET(_xlpm.GewähtleSprache, Hinweise!$B$3, _xlpm.VorhandeneSprachenListe, Feldübersetzungen!$B$3:$B$13, _xlpm.DieserÜbersetzungsSchlüssel, "feldschlüsselSammlDaten:65",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Dezimalpunktkoordinate (N)</v>
      </c>
      <c r="AS1" s="11" t="str" cm="1">
        <f t="array" ref="AS1">_xlfn.LET(_xlpm.GewähtleSprache, Hinweise!$B$3, _xlpm.VorhandeneSprachenListe, Feldübersetzungen!$B$3:$B$13, _xlpm.DieserÜbersetzungsSchlüssel, "feldschlüsselSammlDaten:66",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Dezimalpunktkoordinate (E)</v>
      </c>
      <c r="AT1" s="11" t="str" cm="1">
        <f t="array" ref="AT1">_xlfn.LET(_xlpm.GewähtleSprache, Hinweise!$B$3, _xlpm.VorhandeneSprachenListe, Feldübersetzungen!$B$3:$B$13, _xlpm.DieserÜbersetzungsSchlüssel, "feldschlüsselSammlDaten:121",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 schutzwürdig?</v>
      </c>
      <c r="AU1" s="11" t="str" cm="1">
        <f t="array" ref="AU1">_xlfn.LET(_xlpm.GewähtleSprache, Hinweise!$B$3, _xlpm.VorhandeneSprachenListe, Feldübersetzungen!$B$3:$B$13, _xlpm.DieserÜbersetzungsSchlüssel, "feldschlüsselSammlDaten:117",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Ungenauigkeit</v>
      </c>
      <c r="AV1" s="10" t="str" cm="1">
        <f t="array" ref="AV1">_xlfn.LET(_xlpm.GewähtleSprache, Hinweise!$B$3, _xlpm.VorhandeneSprachenListe, Feldübersetzungen!$B$3:$B$13, _xlpm.DieserÜbersetzungsSchlüssel, "feldschlüsselSammlDaten:24",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Höhenlage (m)</v>
      </c>
      <c r="AW1" s="10" t="str" cm="1">
        <f t="array" ref="AW1">_xlfn.LET(_xlpm.GewähtleSprache, Hinweise!$B$3,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Hangneigung</v>
      </c>
      <c r="AX1" s="83" t="str" cm="1">
        <f t="array" ref="AX1">_xlfn.LET(_xlpm.GewähtleSprache, "englisch",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slope inclination</v>
      </c>
      <c r="AY1" s="11" t="str" cm="1">
        <f t="array" ref="AY1">_xlfn.LET(_xlpm.GewähtleSprache, Hinweise!$B$3, _xlpm.VorhandeneSprachenListe, Feldübersetzungen!$B$3:$B$13, _xlpm.DieserÜbersetzungsSchlüssel, "feldschlüsselSammlDaten:36",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Exposition</v>
      </c>
      <c r="AZ1" s="36" t="str" cm="1">
        <f t="array" ref="AZ1">_xlfn.LET(_xlpm.GewähtleSprache, Hinweise!$B$3, _xlpm.VorhandeneSprachenListe, Feldübersetzungen!$B$3:$B$13, _xlpm.DieserÜbersetzungsSchlüssel, "feldschlüsselSammlDaten:34",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Standortbeschreibung</v>
      </c>
      <c r="BA1" s="36" t="str" cm="1">
        <f t="array" ref="BA1">_xlfn.LET(_xlpm.GewähtleSprache, Hinweise!$B$3, _xlpm.VorhandeneSprachenListe, Feldübersetzungen!$B$3:$B$13, _xlpm.DieserÜbersetzungsSchlüssel, "feldschlüsselSammlDaten:116",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Standort-Code</v>
      </c>
      <c r="BB1" s="36" t="str" cm="1">
        <f t="array" ref="BB1">_xlfn.LET(_xlpm.GewähtleSprache, Hinweise!$B$3, _xlpm.VorhandeneSprachenListe, Feldübersetzungen!$B$3:$B$13, _xlpm.DieserÜbersetzungsSchlüssel, "feldschlüsselSammlDaten:114",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Sammelstrategie</v>
      </c>
      <c r="BC1" s="36" t="str" cm="1">
        <f t="array" ref="BC1">_xlfn.LET(_xlpm.GewähtleSprache, Hinweise!$B$3, _xlpm.VorhandeneSprachenListe, Feldübersetzungen!$B$3:$B$13, _xlpm.DieserÜbersetzungsSchlüssel, "feldschlüsselSammlDaten:103",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Biotoptyp</v>
      </c>
      <c r="BD1" s="36" t="str" cm="1">
        <f t="array" ref="BD1">_xlfn.LET(_xlpm.GewähtleSprache, Hinweise!$B$3, _xlpm.VorhandeneSprachenListe, Feldübersetzungen!$B$3:$B$13, _xlpm.DieserÜbersetzungsSchlüssel, "feldschlüsselSammlDaten:133",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Biotopzustand</v>
      </c>
      <c r="BE1" s="10" t="str" cm="1">
        <f t="array" ref="BE1">_xlfn.LET(_xlpm.GewähtleSprache, Hinweise!$B$3, _xlpm.VorhandeneSprachenListe, Feldübersetzungen!$B$3:$B$13, _xlpm.DieserÜbersetzungsSchlüssel, "feldschlüsselSammlDaten:109",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EUNIS-Habitattyp</v>
      </c>
      <c r="BF1" s="10" t="str" cm="1">
        <f t="array" ref="BF1">_xlfn.LET(_xlpm.GewähtleSprache, Hinweise!$B$3, _xlpm.VorhandeneSprachenListe, Feldübersetzungen!$B$3:$B$13, _xlpm.DieserÜbersetzungsSchlüssel, "feldschlüsselSammlDaten:33",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 Habitat Code</v>
      </c>
      <c r="BG1" s="10" t="str" cm="1">
        <f t="array" ref="BG1">_xlfn.LET(_xlpm.GewähtleSprache, Hinweise!$B$3, _xlpm.VorhandeneSprachenListe, Feldübersetzungen!$B$3:$B$13, _xlpm.DieserÜbersetzungsSchlüssel, "feldschlüsselSammlDaten:82",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Landnutzung Code</v>
      </c>
      <c r="BH1" s="10" t="str" cm="1">
        <f t="array" ref="BH1">_xlfn.LET(_xlpm.GewähtleSprache, Hinweise!$B$3, _xlpm.VorhandeneSprachenListe, Feldübersetzungen!$B$3:$B$13, _xlpm.DieserÜbersetzungsSchlüssel, "feldschlüsselSammlDaten:102",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?Aufnahmemethode? Oder Sammelhäufigkeit</v>
      </c>
      <c r="BI1" s="10" t="str" cm="1">
        <f t="array" ref="BI1">_xlfn.LET(_xlpm.GewähtleSprache, Hinweise!$B$3, _xlpm.VorhandeneSprachenListe, Feldübersetzungen!$B$3:$B$13, _xlpm.DieserÜbersetzungsSchlüssel, "feldschlüsselSammlDaten:111",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Saatgutbeprobung/keine Saatgutbeprobung</v>
      </c>
      <c r="BJ1" s="10" t="str" cm="1">
        <f t="array" ref="BJ1">_xlfn.LET(_xlpm.GewähtleSprache, Hinweise!$B$3, _xlpm.VorhandeneSprachenListe, Feldübersetzungen!$B$3:$B$13, _xlpm.DieserÜbersetzungsSchlüssel, "feldschlüsselSammlDaten:112",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Keine Saatgutbeprobung - Anderer Grund</v>
      </c>
      <c r="BK1" s="10" t="str" cm="1">
        <f t="array" ref="BK1">_xlfn.LET(_xlpm.GewähtleSprache, Hinweise!$B$3, _xlpm.VorhandeneSprachenListe, Feldübersetzungen!$B$3:$B$13, _xlpm.DieserÜbersetzungsSchlüssel, "feldschlüsselSammlDaten:90",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Null-Nachweis</v>
      </c>
      <c r="BL1" s="10" t="str" cm="1">
        <f t="array" ref="BL1">_xlfn.LET(_xlpm.GewähtleSprache, Hinweise!$B$3, _xlpm.VorhandeneSprachenListe, Feldübersetzungen!$B$3:$B$13, _xlpm.DieserÜbersetzungsSchlüssel, "feldschlüsselSammlDaten:129",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Art gefunden?</v>
      </c>
      <c r="BM1" s="11" t="str" cm="1">
        <f t="array" ref="BM1">_xlfn.LET(_xlpm.GewähtleSprache, Hinweise!$B$3, _xlpm.VorhandeneSprachenListe, Feldübersetzungen!$B$3:$B$13, _xlpm.DieserÜbersetzungsSchlüssel, "feldschlüsselSammlDaten:42",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vorhandener Individuen</v>
      </c>
      <c r="BN1" s="11" t="str" cm="1">
        <f t="array" ref="BN1">_xlfn.LET(_xlpm.GewähtleSprache, Hinweise!$B$3, _xlpm.VorhandeneSprachenListe, Feldübersetzungen!$B$3:$B$13, _xlpm.DieserÜbersetzungsSchlüssel, "feldschlüsselSammlDaten:100",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beprobter Pflanzen</v>
      </c>
      <c r="BO1" s="10" t="str" cm="1">
        <f t="array" ref="BO1">_xlfn.LET(_xlpm.GewähtleSprache, Hinweise!$B$3, _xlpm.VorhandeneSprachenListe, Feldübersetzungen!$B$3:$B$13, _xlpm.DieserÜbersetzungsSchlüssel, "feldschlüsselSammlDaten:72",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Pflanzen mit reifen Früchten</v>
      </c>
      <c r="BP1" s="10" t="str" cm="1">
        <f t="array" ref="BP1">_xlfn.LET(_xlpm.GewähtleSprache, Hinweise!$B$3, _xlpm.VorhandeneSprachenListe, Feldübersetzungen!$B$3:$B$13, _xlpm.DieserÜbersetzungsSchlüssel, "feldschlüsselSammlDaten:96",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Samen</v>
      </c>
      <c r="BQ1" s="10" t="str" cm="1">
        <f t="array" ref="BQ1">_xlfn.LET(_xlpm.GewähtleSprache, Hinweise!$B$3, _xlpm.VorhandeneSprachenListe, Feldübersetzungen!$B$3:$B$13, _xlpm.DieserÜbersetzungsSchlüssel, "feldschlüsselSammlDaten:126",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Samen od. Früchte vom Boden aufgelesen?</v>
      </c>
      <c r="BR1" s="10" t="str" cm="1">
        <f t="array" ref="BR1">_xlfn.LET(_xlpm.GewähtleSprache, Hinweise!$B$3,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Phänologischer Zustand</v>
      </c>
      <c r="BS1" s="82" t="str" cm="1">
        <f t="array" ref="BS1">_xlfn.LET(_xlpm.GewähtleSprache, "englisch",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phenological condition</v>
      </c>
      <c r="BT1" s="10" t="str" cm="1">
        <f t="array" ref="BT1">_xlfn.LET(_xlpm.GewähtleSprache, Hinweise!$B$3, _xlpm.VorhandeneSprachenListe, Feldübersetzungen!$B$3:$B$13, _xlpm.DieserÜbersetzungsSchlüssel, "feldschlüsselSammlDaten:106",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Bodenart</v>
      </c>
      <c r="BU1" s="10" t="str" cm="1">
        <f t="array" ref="BU1">_xlfn.LET(_xlpm.GewähtleSprache, Hinweise!$B$3, _xlpm.VorhandeneSprachenListe, Feldübersetzungen!$B$3:$B$13, _xlpm.DieserÜbersetzungsSchlüssel, "feldschlüsselSammlDaten:113",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 Wert</v>
      </c>
      <c r="BV1" s="10" t="str" cm="1">
        <f t="array" ref="BV1">_xlfn.LET(_xlpm.GewähtleSprache, Hinweise!$B$3, _xlpm.VorhandeneSprachenListe, Feldübersetzungen!$B$3:$B$13, _xlpm.DieserÜbersetzungsSchlüssel, "feldschlüsselSammlDaten:107",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Bodensammlung?</v>
      </c>
      <c r="BW1" s="10" t="str" cm="1">
        <f t="array" ref="BW1">_xlfn.LET(_xlpm.GewähtleSprache, Hinweise!$B$3, _xlpm.VorhandeneSprachenListe, Feldübersetzungen!$B$3:$B$13, _xlpm.DieserÜbersetzungsSchlüssel, "feldschlüsselSammlDaten:47",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Aktuelle Pflegemaßnahmen</v>
      </c>
      <c r="BX1" s="10" t="str" cm="1">
        <f t="array" ref="BX1">_xlfn.LET(_xlpm.GewähtleSprache, Hinweise!$B$3, _xlpm.VorhandeneSprachenListe, Feldübersetzungen!$B$3:$B$13, _xlpm.DieserÜbersetzungsSchlüssel, "feldschlüsselSammlDaten:48",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Sonstige Pflege-/Managementmaßnahmen</v>
      </c>
      <c r="BY1" s="10" t="str" cm="1">
        <f t="array" ref="BY1">_xlfn.LET(_xlpm.GewähtleSprache, Hinweise!$B$3, _xlpm.VorhandeneSprachenListe, Feldübersetzungen!$B$3:$B$13, _xlpm.DieserÜbersetzungsSchlüssel, "feldschlüsselSammlDaten:49",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Notwendige Pflege-/ Managementmaßnahmen</v>
      </c>
      <c r="BZ1" s="10" t="str" cm="1">
        <f t="array" ref="BZ1">_xlfn.LET(_xlpm.GewähtleSprache, Hinweise!$B$3, _xlpm.VorhandeneSprachenListe, Feldübersetzungen!$B$3:$B$13, _xlpm.DieserÜbersetzungsSchlüssel, "feldschlüsselSammlDaten:50",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Sonstige Notwendige Pflege/-Managementmaßnahmen</v>
      </c>
      <c r="CA1" s="10" t="str" cm="1">
        <f t="array" ref="CA1">_xlfn.LET(_xlpm.GewähtleSprache, Hinweise!$B$3, _xlpm.VorhandeneSprachenListe, Feldübersetzungen!$B$3:$B$13, _xlpm.DieserÜbersetzungsSchlüssel, "feldschlüsselSammlDaten:51",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Gefährdungsursachen</v>
      </c>
      <c r="CB1" s="10" t="str" cm="1">
        <f t="array" ref="CB1">_xlfn.LET(_xlpm.GewähtleSprache, Hinweise!$B$3, _xlpm.VorhandeneSprachenListe, Feldübersetzungen!$B$3:$B$13, _xlpm.DieserÜbersetzungsSchlüssel, "feldschlüsselSammlDaten:110",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Gefährdungsursachen sonstige</v>
      </c>
      <c r="CC1" s="10" t="str" cm="1">
        <f t="array" ref="CC1">_xlfn.LET(_xlpm.GewähtleSprache, Hinweise!$B$3, _xlpm.VorhandeneSprachenListe, Feldübersetzungen!$B$3:$B$13, _xlpm.DieserÜbersetzungsSchlüssel, "feldschlüsselSammlDaten:108",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Eigentumsverhältnisse</v>
      </c>
      <c r="CD1" s="10" t="str" cm="1">
        <f t="array" ref="CD1">_xlfn.LET(_xlpm.GewähtleSprache, Hinweise!$B$3, _xlpm.VorhandeneSprachenListe, Feldübersetzungen!$B$3:$B$13, _xlpm.DieserÜbersetzungsSchlüssel, "feldschlüsselSammlDaten:85",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Kommentar zur Art-Beobachtung</v>
      </c>
      <c r="CE1" s="10" t="str" cm="1">
        <f t="array" ref="CE1">_xlfn.LET(_xlpm.GewähtleSprache, Hinweise!$B$3, _xlpm.VorhandeneSprachenListe, Feldübersetzungen!$B$3:$B$13, _xlpm.DieserÜbersetzungsSchlüssel, "feldschlüsselSammlDaten:86",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Kommentar zur Aufnahme</v>
      </c>
      <c r="CF1" s="10" t="str" cm="1">
        <f t="array" ref="CF1">_xlfn.LET(_xlpm.GewähtleSprache, Hinweise!$B$3, _xlpm.VorhandeneSprachenListe, Feldübersetzungen!$B$3:$B$13, _xlpm.DieserÜbersetzungsSchlüssel, "feldschlüsselSammlDaten:134",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Notizen zur Geländearbeit</v>
      </c>
      <c r="CG1" s="10" t="str" cm="1">
        <f t="array" ref="CG1">_xlfn.LET(_xlpm.GewähtleSprache, Hinweise!$B$3, _xlpm.VorhandeneSprachenListe, Feldübersetzungen!$B$3:$B$13, _xlpm.DieserÜbersetzungsSchlüssel, "feldschlüsselSammlDaten:2",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Bemerkungen</v>
      </c>
      <c r="CH1" s="10" t="str" cm="1">
        <f t="array" ref="CH1">_xlfn.LET(_xlpm.GewähtleSprache, Hinweise!$B$3, _xlpm.VorhandeneSprachenListe, Feldübersetzungen!$B$3:$B$13, _xlpm.DieserÜbersetzungsSchlüssel, "feldschlüsselSammlDaten:122",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Keimversuch?</v>
      </c>
    </row>
    <row r="2" spans="1:86" x14ac:dyDescent="0.25">
      <c r="A2" s="50" t="s">
        <v>335</v>
      </c>
      <c r="B2" s="51">
        <v>41907</v>
      </c>
      <c r="C2" s="51" t="s">
        <v>509</v>
      </c>
      <c r="D2" s="51"/>
      <c r="E2" s="51"/>
      <c r="F2" s="51"/>
      <c r="G2" s="51"/>
      <c r="H2" s="51"/>
      <c r="I2" s="51"/>
      <c r="J2" s="52" t="str">
        <f>_xlfn.CONCAT(TRIM($K2)," ",TRIM($L2))</f>
        <v>Scabiosa canescens</v>
      </c>
      <c r="K2" s="53" t="s">
        <v>336</v>
      </c>
      <c r="L2" s="53" t="s">
        <v>337</v>
      </c>
      <c r="M2" s="53"/>
      <c r="N2" s="53"/>
      <c r="O2" s="53"/>
      <c r="P2" s="53"/>
      <c r="Q2" s="53" t="s">
        <v>1283</v>
      </c>
      <c r="R2" s="54" cm="1">
        <f t="array" ref="R2">_xlfn.LET(_xlpm.ZeWert, $Q2,
  _xlpm.ÜbsSuchBereich, Datenwertübersetzung!$C$49:$CY$49,
  _xlpm.ÜbsFindBereich, Datenwertübersetzung!$C$47:$CY$47,
  _xlpm.FallsNichtsGefunden, "",
  IF(ISBLANK(_xlpm.ZeWert),"",
    _xlfn.XLOOKUP(_xlpm.ZeWert, _xlpm.ÜbsSuchBereich, _xlpm.ÜbsFindBereich, _xlpm.FallsNichtsGefunden)
  )
)</f>
        <v>3</v>
      </c>
      <c r="S2" s="53"/>
      <c r="T2" s="53" t="s">
        <v>1013</v>
      </c>
      <c r="U2" s="53" t="s">
        <v>338</v>
      </c>
      <c r="V2" s="53" t="str">
        <f t="shared" ref="V2:V9" si="0">_xlfn.CONCAT("Akzessionsnummer: ",W2,"; ","IPEN: ",AA2)</f>
        <v>Akzessionsnummer: 001-40-14-10; IPEN: DE-1-B-0014014</v>
      </c>
      <c r="W2" s="53" t="s">
        <v>339</v>
      </c>
      <c r="X2" s="54" t="s">
        <v>340</v>
      </c>
      <c r="Y2" s="54" t="s">
        <v>341</v>
      </c>
      <c r="Z2" s="55" t="s">
        <v>342</v>
      </c>
      <c r="AA2" s="53" t="s">
        <v>343</v>
      </c>
      <c r="AB2" s="53" t="s">
        <v>344</v>
      </c>
      <c r="AC2" s="53" t="s">
        <v>345</v>
      </c>
      <c r="AD2" s="53" t="s">
        <v>346</v>
      </c>
      <c r="AE2" s="53">
        <v>14180</v>
      </c>
      <c r="AF2" s="53"/>
      <c r="AG2" s="53" t="s">
        <v>347</v>
      </c>
      <c r="AH2" s="53" t="s">
        <v>348</v>
      </c>
      <c r="AI2" s="53" t="s">
        <v>349</v>
      </c>
      <c r="AJ2" s="53" t="s">
        <v>350</v>
      </c>
      <c r="AK2" s="53"/>
      <c r="AL2" s="53"/>
      <c r="AM2" s="53"/>
      <c r="AN2" s="53" t="s">
        <v>351</v>
      </c>
      <c r="AO2" s="53" t="s">
        <v>352</v>
      </c>
      <c r="AP2" s="53" t="s">
        <v>353</v>
      </c>
      <c r="AQ2" s="53" t="s">
        <v>354</v>
      </c>
      <c r="AR2" s="56" t="str" cm="1">
        <f t="array" ref="AR2">_xlfn.LET(_xlpm.ZellWert,$AP2,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51.7616666666667 N</v>
      </c>
      <c r="AS2" s="56" t="str" cm="1">
        <f t="array" ref="AS2">_xlfn.LET(_xlpm.ZellWert,$AQ2,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11.0738333333333 E</v>
      </c>
      <c r="AT2" s="56"/>
      <c r="AU2" s="56"/>
      <c r="AV2" s="53">
        <v>170</v>
      </c>
      <c r="AW2" s="53"/>
      <c r="AX2" s="54" t="str" cm="1">
        <f t="array" ref="AX2">_xlfn.LET(_xlpm.ZeWert, $AW2, _xlpm.ÜbsSuchBereich, Datenwertübersetzung!$C$31:$G$31, _xlpm.ÜbsFindBereich,Datenwertübersetzung!$C$32:$G$32, _xlpm.FallsNichtsGefunden, "", _xlfn.XLOOKUP(_xlpm.ZeWert, _xlpm.ÜbsSuchBereich, _xlpm.ÜbsFindBereich, _xlpm.FallsNichtsGefunden) )</f>
        <v/>
      </c>
      <c r="AY2" s="53"/>
      <c r="AZ2" s="53" t="s">
        <v>355</v>
      </c>
      <c r="BA2" s="53"/>
      <c r="BB2" s="53"/>
      <c r="BC2" s="53"/>
      <c r="BD2" s="53"/>
      <c r="BE2" s="53"/>
      <c r="BF2" s="53" t="s">
        <v>1213</v>
      </c>
      <c r="BG2" s="53"/>
      <c r="BH2" s="51"/>
      <c r="BI2" s="51"/>
      <c r="BJ2" s="51"/>
      <c r="BK2" s="53"/>
      <c r="BL2" s="53"/>
      <c r="BM2" s="57" t="s">
        <v>356</v>
      </c>
      <c r="BN2" s="57"/>
      <c r="BO2" s="57" t="s">
        <v>357</v>
      </c>
      <c r="BP2" s="57"/>
      <c r="BQ2" s="57"/>
      <c r="BR2" s="52" t="s">
        <v>16</v>
      </c>
      <c r="BS2" s="52" t="str" cm="1">
        <f t="array" ref="BS2">_xlfn.LET(_xlpm.ZeWert, BR2, _xlpm.ÜbsSuchBereich, Datenwertübersetzung!$C$39:$BZ$39, _xlpm.ÜbsFindBereich,Datenwertübersetzung!$C$40:$BZ$40, _xlpm.FallsNichtsGefunden, "", _xlfn.XLOOKUP(_xlpm.ZeWert, _xlpm.ÜbsSuchBereich, _xlpm.ÜbsFindBereich, _xlpm.FallsNichtsGefunden) )</f>
        <v>more fruits than flowers</v>
      </c>
      <c r="BT2" s="52"/>
      <c r="BU2" s="52"/>
      <c r="BV2" s="52"/>
      <c r="BW2" s="52"/>
      <c r="BX2" s="52"/>
      <c r="BY2" s="52"/>
      <c r="BZ2" s="52"/>
      <c r="CA2" s="52"/>
      <c r="CB2" s="52"/>
      <c r="CC2" s="52"/>
      <c r="CD2" s="52"/>
      <c r="CE2" s="52"/>
      <c r="CF2" s="52"/>
      <c r="CG2" s="53"/>
      <c r="CH2" s="79"/>
    </row>
    <row r="3" spans="1:86" x14ac:dyDescent="0.25">
      <c r="A3" s="58" t="s">
        <v>358</v>
      </c>
      <c r="B3" s="59">
        <v>42264</v>
      </c>
      <c r="C3" s="59" t="s">
        <v>509</v>
      </c>
      <c r="D3" s="59"/>
      <c r="E3" s="59"/>
      <c r="F3" s="59"/>
      <c r="G3" s="59"/>
      <c r="H3" s="59"/>
      <c r="I3" s="59"/>
      <c r="J3" s="60" t="str">
        <f t="shared" ref="J3:J9" si="1">_xlfn.CONCAT(TRIM($K3)," ",TRIM($L3))</f>
        <v>Rhynchospora alba</v>
      </c>
      <c r="K3" s="61" t="s">
        <v>359</v>
      </c>
      <c r="L3" s="61" t="s">
        <v>360</v>
      </c>
      <c r="M3" s="61"/>
      <c r="N3" s="61"/>
      <c r="O3" s="61"/>
      <c r="P3" s="61"/>
      <c r="Q3" s="61" t="s">
        <v>1283</v>
      </c>
      <c r="R3" s="62" cm="1">
        <f t="array" ref="R3">_xlfn.LET(_xlpm.ZeWert, $Q3,
  _xlpm.ÜbsSuchBereich, Datenwertübersetzung!$C$49:$CY$49,
  _xlpm.ÜbsFindBereich, Datenwertübersetzung!$C$47:$CY$47,
  _xlpm.FallsNichtsGefunden, "",
  IF(ISBLANK(_xlpm.ZeWert),"",
    _xlfn.XLOOKUP(_xlpm.ZeWert, _xlpm.ÜbsSuchBereich, _xlpm.ÜbsFindBereich, _xlpm.FallsNichtsGefunden)
  )
)</f>
        <v>3</v>
      </c>
      <c r="S3" s="61"/>
      <c r="T3" s="61" t="s">
        <v>1013</v>
      </c>
      <c r="U3" s="61" t="s">
        <v>361</v>
      </c>
      <c r="V3" s="61" t="str">
        <f t="shared" si="0"/>
        <v>Akzessionsnummer: 035-74-15-10; IPEN: DE-1-B-0357415</v>
      </c>
      <c r="W3" s="61" t="s">
        <v>362</v>
      </c>
      <c r="X3" s="62"/>
      <c r="Y3" s="62"/>
      <c r="Z3" s="60"/>
      <c r="AA3" s="61" t="s">
        <v>363</v>
      </c>
      <c r="AB3" s="61" t="s">
        <v>344</v>
      </c>
      <c r="AC3" s="61" t="s">
        <v>345</v>
      </c>
      <c r="AD3" s="61" t="s">
        <v>364</v>
      </c>
      <c r="AE3" s="61">
        <v>15161</v>
      </c>
      <c r="AF3" s="61"/>
      <c r="AG3" s="61" t="s">
        <v>365</v>
      </c>
      <c r="AH3" s="61" t="s">
        <v>366</v>
      </c>
      <c r="AI3" s="61" t="s">
        <v>367</v>
      </c>
      <c r="AJ3" s="61" t="s">
        <v>368</v>
      </c>
      <c r="AK3" s="61"/>
      <c r="AL3" s="61" t="s">
        <v>369</v>
      </c>
      <c r="AM3" s="61"/>
      <c r="AN3" s="61" t="s">
        <v>370</v>
      </c>
      <c r="AO3" s="61" t="s">
        <v>371</v>
      </c>
      <c r="AP3" s="61" t="s">
        <v>372</v>
      </c>
      <c r="AQ3" s="61" t="s">
        <v>373</v>
      </c>
      <c r="AR3" s="63" t="str" cm="1">
        <f t="array" ref="AR3">_xlfn.LET(_xlpm.ZellWert,$AP3,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53.0688333333333 N</v>
      </c>
      <c r="AS3" s="63" t="str" cm="1">
        <f t="array" ref="AS3">_xlfn.LET(_xlpm.ZellWert,$AQ3,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12.8986666666667 E</v>
      </c>
      <c r="AT3" s="63"/>
      <c r="AU3" s="63"/>
      <c r="AV3" s="61">
        <v>60</v>
      </c>
      <c r="AW3" s="61"/>
      <c r="AX3" s="62" t="str" cm="1">
        <f t="array" ref="AX3">_xlfn.LET(_xlpm.TextZelle, $AW3, _xlpm.ÜbsSuchBereich, Datenwertübersetzung!$C$31:$G$31, _xlpm.ÜbsFindBereich,Datenwertübersetzung!$C$32:$G$32, _xlpm.FallsNichtsGefunden, "", _xlfn.XLOOKUP(_xlpm.TextZelle, _xlpm.ÜbsSuchBereich, _xlpm.ÜbsFindBereich, _xlpm.FallsNichtsGefunden) )</f>
        <v/>
      </c>
      <c r="AY3" s="61"/>
      <c r="AZ3" s="61" t="s">
        <v>374</v>
      </c>
      <c r="BA3" s="61"/>
      <c r="BB3" s="61"/>
      <c r="BC3" s="61"/>
      <c r="BD3" s="61"/>
      <c r="BE3" s="61"/>
      <c r="BF3" s="61" t="s">
        <v>1214</v>
      </c>
      <c r="BG3" s="61"/>
      <c r="BH3" s="59"/>
      <c r="BI3" s="59"/>
      <c r="BJ3" s="59"/>
      <c r="BK3" s="61"/>
      <c r="BL3" s="61"/>
      <c r="BM3" s="64" t="s">
        <v>356</v>
      </c>
      <c r="BN3" s="64"/>
      <c r="BO3" s="64" t="s">
        <v>357</v>
      </c>
      <c r="BP3" s="64"/>
      <c r="BQ3" s="64"/>
      <c r="BR3" s="60" t="s">
        <v>18</v>
      </c>
      <c r="BS3" s="60" t="str" cm="1">
        <f t="array" ref="BS3">_xlfn.LET(_xlpm.ZeWert, BR3, _xlpm.ÜbsSuchBereich, Datenwertübersetzung!$C$39:$BZ$39, _xlpm.ÜbsFindBereich,Datenwertübersetzung!$C$40:$BZ$40, _xlpm.FallsNichtsGefunden, "", _xlfn.XLOOKUP(_xlpm.ZeWert, _xlpm.ÜbsSuchBereich, _xlpm.ÜbsFindBereich, _xlpm.FallsNichtsGefunden) )</f>
        <v>only fruits</v>
      </c>
      <c r="BT3" s="60"/>
      <c r="BU3" s="60"/>
      <c r="BV3" s="60"/>
      <c r="BW3" s="60"/>
      <c r="BX3" s="60"/>
      <c r="BY3" s="60"/>
      <c r="BZ3" s="60"/>
      <c r="CA3" s="60"/>
      <c r="CB3" s="60"/>
      <c r="CC3" s="60"/>
      <c r="CD3" s="60"/>
      <c r="CE3" s="60"/>
      <c r="CF3" s="60"/>
      <c r="CG3" s="61"/>
      <c r="CH3" s="80"/>
    </row>
    <row r="4" spans="1:86" x14ac:dyDescent="0.25">
      <c r="A4" s="58" t="s">
        <v>358</v>
      </c>
      <c r="B4" s="59">
        <v>42289</v>
      </c>
      <c r="C4" s="59" t="s">
        <v>509</v>
      </c>
      <c r="D4" s="59"/>
      <c r="E4" s="59"/>
      <c r="F4" s="59"/>
      <c r="G4" s="59"/>
      <c r="H4" s="59"/>
      <c r="I4" s="59"/>
      <c r="J4" s="60" t="str">
        <f t="shared" si="1"/>
        <v>Scabiosa canescens</v>
      </c>
      <c r="K4" s="61" t="s">
        <v>336</v>
      </c>
      <c r="L4" s="61" t="s">
        <v>337</v>
      </c>
      <c r="M4" s="61"/>
      <c r="N4" s="61"/>
      <c r="O4" s="61"/>
      <c r="P4" s="61"/>
      <c r="Q4" s="61" t="s">
        <v>1283</v>
      </c>
      <c r="R4" s="62" cm="1">
        <f t="array" ref="R4">_xlfn.LET(_xlpm.ZeWert, $Q4,
  _xlpm.ÜbsSuchBereich, Datenwertübersetzung!$C$49:$CY$49,
  _xlpm.ÜbsFindBereich, Datenwertübersetzung!$C$47:$CY$47,
  _xlpm.FallsNichtsGefunden, "",
  IF(ISBLANK(_xlpm.ZeWert),"",
    _xlfn.XLOOKUP(_xlpm.ZeWert, _xlpm.ÜbsSuchBereich, _xlpm.ÜbsFindBereich, _xlpm.FallsNichtsGefunden)
  )
)</f>
        <v>3</v>
      </c>
      <c r="S4" s="61"/>
      <c r="T4" s="61" t="s">
        <v>1013</v>
      </c>
      <c r="U4" s="61" t="s">
        <v>375</v>
      </c>
      <c r="V4" s="61" t="str">
        <f t="shared" si="0"/>
        <v>Akzessionsnummer: 035-96-15-10; IPEN: DE-1-B-0359615</v>
      </c>
      <c r="W4" s="61" t="s">
        <v>376</v>
      </c>
      <c r="X4" s="62" t="s">
        <v>377</v>
      </c>
      <c r="Y4" s="62" t="s">
        <v>341</v>
      </c>
      <c r="Z4" s="65" t="s">
        <v>378</v>
      </c>
      <c r="AA4" s="61" t="s">
        <v>379</v>
      </c>
      <c r="AB4" s="61" t="s">
        <v>344</v>
      </c>
      <c r="AC4" s="61" t="s">
        <v>345</v>
      </c>
      <c r="AD4" s="60"/>
      <c r="AE4" s="61">
        <v>15187</v>
      </c>
      <c r="AF4" s="61"/>
      <c r="AG4" s="61" t="s">
        <v>365</v>
      </c>
      <c r="AH4" s="61" t="s">
        <v>380</v>
      </c>
      <c r="AI4" s="61" t="s">
        <v>381</v>
      </c>
      <c r="AJ4" s="61" t="s">
        <v>382</v>
      </c>
      <c r="AK4" s="61"/>
      <c r="AL4" s="61"/>
      <c r="AM4" s="61"/>
      <c r="AN4" s="61" t="s">
        <v>383</v>
      </c>
      <c r="AO4" s="61" t="s">
        <v>384</v>
      </c>
      <c r="AP4" s="61" t="s">
        <v>385</v>
      </c>
      <c r="AQ4" s="61" t="s">
        <v>386</v>
      </c>
      <c r="AR4" s="63" t="str" cm="1">
        <f t="array" ref="AR4">_xlfn.LET(_xlpm.ZellWert,$AP4,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53.2531666666667 N</v>
      </c>
      <c r="AS4" s="63" t="str" cm="1">
        <f t="array" ref="AS4">_xlfn.LET(_xlpm.ZellWert,$AQ4,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14.4316666666667 E</v>
      </c>
      <c r="AT4" s="63"/>
      <c r="AU4" s="63"/>
      <c r="AV4" s="61">
        <v>30</v>
      </c>
      <c r="AW4" s="61"/>
      <c r="AX4" s="62" t="str" cm="1">
        <f t="array" ref="AX4">_xlfn.LET(_xlpm.TextZelle, $AW4, _xlpm.ÜbsSuchBereich, Datenwertübersetzung!$C$31:$G$31, _xlpm.ÜbsFindBereich,Datenwertübersetzung!$C$32:$G$32, _xlpm.FallsNichtsGefunden, "", _xlfn.XLOOKUP(_xlpm.TextZelle, _xlpm.ÜbsSuchBereich, _xlpm.ÜbsFindBereich, _xlpm.FallsNichtsGefunden) )</f>
        <v/>
      </c>
      <c r="AY4" s="61" t="s">
        <v>1091</v>
      </c>
      <c r="AZ4" s="61" t="s">
        <v>388</v>
      </c>
      <c r="BA4" s="61"/>
      <c r="BB4" s="61"/>
      <c r="BC4" s="61"/>
      <c r="BD4" s="61"/>
      <c r="BE4" s="61"/>
      <c r="BF4" s="61" t="s">
        <v>1213</v>
      </c>
      <c r="BG4" s="61"/>
      <c r="BH4" s="59"/>
      <c r="BI4" s="59"/>
      <c r="BJ4" s="59"/>
      <c r="BK4" s="61"/>
      <c r="BL4" s="61"/>
      <c r="BM4" s="64" t="s">
        <v>357</v>
      </c>
      <c r="BN4" s="64"/>
      <c r="BO4" s="64" t="s">
        <v>357</v>
      </c>
      <c r="BP4" s="64"/>
      <c r="BQ4" s="64"/>
      <c r="BR4" s="60" t="s">
        <v>16</v>
      </c>
      <c r="BS4" s="60" t="str" cm="1">
        <f t="array" ref="BS4">_xlfn.LET(_xlpm.ZeWert, BR4, _xlpm.ÜbsSuchBereich, Datenwertübersetzung!$C$39:$BZ$39, _xlpm.ÜbsFindBereich,Datenwertübersetzung!$C$40:$BZ$40, _xlpm.FallsNichtsGefunden, "", _xlfn.XLOOKUP(_xlpm.ZeWert, _xlpm.ÜbsSuchBereich, _xlpm.ÜbsFindBereich, _xlpm.FallsNichtsGefunden) )</f>
        <v>more fruits than flowers</v>
      </c>
      <c r="BT4" s="60"/>
      <c r="BU4" s="60"/>
      <c r="BV4" s="60"/>
      <c r="BW4" s="60"/>
      <c r="BX4" s="60"/>
      <c r="BY4" s="60"/>
      <c r="BZ4" s="60"/>
      <c r="CA4" s="60"/>
      <c r="CB4" s="60"/>
      <c r="CC4" s="60"/>
      <c r="CD4" s="60"/>
      <c r="CE4" s="60"/>
      <c r="CF4" s="60"/>
      <c r="CG4" s="61"/>
      <c r="CH4" s="80"/>
    </row>
    <row r="5" spans="1:86" x14ac:dyDescent="0.25">
      <c r="A5" s="58" t="s">
        <v>335</v>
      </c>
      <c r="B5" s="59">
        <v>42634</v>
      </c>
      <c r="C5" s="59" t="s">
        <v>509</v>
      </c>
      <c r="D5" s="59"/>
      <c r="E5" s="59"/>
      <c r="F5" s="59"/>
      <c r="G5" s="59"/>
      <c r="H5" s="59"/>
      <c r="I5" s="59"/>
      <c r="J5" s="60" t="str">
        <f t="shared" si="1"/>
        <v>Scabiosa canescens</v>
      </c>
      <c r="K5" s="61" t="s">
        <v>336</v>
      </c>
      <c r="L5" s="61" t="s">
        <v>337</v>
      </c>
      <c r="M5" s="61"/>
      <c r="N5" s="61"/>
      <c r="O5" s="61"/>
      <c r="P5" s="61"/>
      <c r="Q5" s="61" t="s">
        <v>1283</v>
      </c>
      <c r="R5" s="62" cm="1">
        <f t="array" ref="R5">_xlfn.LET(_xlpm.ZeWert, $Q5,
  _xlpm.ÜbsSuchBereich, Datenwertübersetzung!$C$49:$CY$49,
  _xlpm.ÜbsFindBereich, Datenwertübersetzung!$C$47:$CY$47,
  _xlpm.FallsNichtsGefunden, "",
  IF(ISBLANK(_xlpm.ZeWert),"",
    _xlfn.XLOOKUP(_xlpm.ZeWert, _xlpm.ÜbsSuchBereich, _xlpm.ÜbsFindBereich, _xlpm.FallsNichtsGefunden)
  )
)</f>
        <v>3</v>
      </c>
      <c r="S5" s="61"/>
      <c r="T5" s="61" t="s">
        <v>1013</v>
      </c>
      <c r="U5" s="61" t="s">
        <v>389</v>
      </c>
      <c r="V5" s="61" t="str">
        <f t="shared" si="0"/>
        <v>Akzessionsnummer: 080-83-16-10; IPEN: DE-1-B-0808316</v>
      </c>
      <c r="W5" s="61" t="s">
        <v>390</v>
      </c>
      <c r="X5" s="62" t="s">
        <v>391</v>
      </c>
      <c r="Y5" s="62" t="s">
        <v>341</v>
      </c>
      <c r="Z5" s="66" t="s">
        <v>392</v>
      </c>
      <c r="AA5" s="61" t="s">
        <v>393</v>
      </c>
      <c r="AB5" s="61" t="s">
        <v>344</v>
      </c>
      <c r="AC5" s="61" t="s">
        <v>345</v>
      </c>
      <c r="AD5" s="60"/>
      <c r="AE5" s="61">
        <v>16087</v>
      </c>
      <c r="AF5" s="61"/>
      <c r="AG5" s="61" t="s">
        <v>347</v>
      </c>
      <c r="AH5" s="61" t="s">
        <v>394</v>
      </c>
      <c r="AI5" s="61" t="s">
        <v>395</v>
      </c>
      <c r="AJ5" s="61" t="s">
        <v>396</v>
      </c>
      <c r="AK5" s="61"/>
      <c r="AL5" s="61"/>
      <c r="AM5" s="61"/>
      <c r="AN5" s="61" t="s">
        <v>397</v>
      </c>
      <c r="AO5" s="61"/>
      <c r="AP5" s="61" t="s">
        <v>398</v>
      </c>
      <c r="AQ5" s="61" t="s">
        <v>399</v>
      </c>
      <c r="AR5" s="63" t="str" cm="1">
        <f t="array" ref="AR5">_xlfn.LET(_xlpm.ZellWert,$AP5,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51.6241333333333 N</v>
      </c>
      <c r="AS5" s="63" t="str" cm="1">
        <f t="array" ref="AS5">_xlfn.LET(_xlpm.ZellWert,$AQ5,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11.9234333333333 E</v>
      </c>
      <c r="AT5" s="63"/>
      <c r="AU5" s="63"/>
      <c r="AV5" s="61">
        <v>135</v>
      </c>
      <c r="AW5" s="61"/>
      <c r="AX5" s="62" t="str" cm="1">
        <f t="array" ref="AX5">_xlfn.LET(_xlpm.TextZelle, $AW5, _xlpm.ÜbsSuchBereich, Datenwertübersetzung!$C$31:$G$31, _xlpm.ÜbsFindBereich,Datenwertübersetzung!$C$32:$G$32, _xlpm.FallsNichtsGefunden, "", _xlfn.XLOOKUP(_xlpm.TextZelle, _xlpm.ÜbsSuchBereich, _xlpm.ÜbsFindBereich, _xlpm.FallsNichtsGefunden) )</f>
        <v/>
      </c>
      <c r="AY5" s="61" t="s">
        <v>217</v>
      </c>
      <c r="AZ5" s="61" t="s">
        <v>401</v>
      </c>
      <c r="BA5" s="61"/>
      <c r="BB5" s="61"/>
      <c r="BC5" s="61"/>
      <c r="BD5" s="61"/>
      <c r="BE5" s="61"/>
      <c r="BF5" s="61" t="s">
        <v>402</v>
      </c>
      <c r="BG5" s="61" t="s">
        <v>403</v>
      </c>
      <c r="BH5" s="59"/>
      <c r="BI5" s="59"/>
      <c r="BJ5" s="59"/>
      <c r="BK5" s="61"/>
      <c r="BL5" s="61"/>
      <c r="BM5" s="64" t="s">
        <v>357</v>
      </c>
      <c r="BN5" s="64"/>
      <c r="BO5" s="64" t="s">
        <v>357</v>
      </c>
      <c r="BP5" s="64"/>
      <c r="BQ5" s="64"/>
      <c r="BR5" s="60" t="s">
        <v>1149</v>
      </c>
      <c r="BS5" s="60" t="str" cm="1">
        <f t="array" ref="BS5">_xlfn.LET(_xlpm.ZeWert, BR5, _xlpm.ÜbsSuchBereich, Datenwertübersetzung!$C$39:$BZ$39, _xlpm.ÜbsFindBereich,Datenwertübersetzung!$C$40:$BZ$40, _xlpm.FallsNichtsGefunden, "", _xlfn.XLOOKUP(_xlpm.ZeWert, _xlpm.ÜbsSuchBereich, _xlpm.ÜbsFindBereich, _xlpm.FallsNichtsGefunden) )</f>
        <v>other</v>
      </c>
      <c r="BT5" s="60"/>
      <c r="BU5" s="60"/>
      <c r="BV5" s="60"/>
      <c r="BW5" s="60"/>
      <c r="BX5" s="60"/>
      <c r="BY5" s="60"/>
      <c r="BZ5" s="60"/>
      <c r="CA5" s="60"/>
      <c r="CB5" s="60"/>
      <c r="CC5" s="60"/>
      <c r="CD5" s="60"/>
      <c r="CE5" s="60"/>
      <c r="CF5" s="60"/>
      <c r="CG5" s="61" t="s">
        <v>404</v>
      </c>
      <c r="CH5" s="80"/>
    </row>
    <row r="6" spans="1:86" x14ac:dyDescent="0.25">
      <c r="A6" s="58" t="s">
        <v>335</v>
      </c>
      <c r="B6" s="59">
        <v>42999</v>
      </c>
      <c r="C6" s="59" t="s">
        <v>509</v>
      </c>
      <c r="D6" s="59"/>
      <c r="E6" s="59"/>
      <c r="F6" s="59"/>
      <c r="G6" s="59"/>
      <c r="H6" s="59"/>
      <c r="I6" s="59"/>
      <c r="J6" s="60" t="str">
        <f t="shared" si="1"/>
        <v>Rhynchospora alba</v>
      </c>
      <c r="K6" s="61" t="s">
        <v>359</v>
      </c>
      <c r="L6" s="61" t="s">
        <v>360</v>
      </c>
      <c r="M6" s="61"/>
      <c r="N6" s="61"/>
      <c r="O6" s="61"/>
      <c r="P6" s="61"/>
      <c r="Q6" s="61" t="s">
        <v>1283</v>
      </c>
      <c r="R6" s="62" cm="1">
        <f t="array" ref="R6">_xlfn.LET(_xlpm.ZeWert, $Q6,
  _xlpm.ÜbsSuchBereich, Datenwertübersetzung!$C$49:$CY$49,
  _xlpm.ÜbsFindBereich, Datenwertübersetzung!$C$47:$CY$47,
  _xlpm.FallsNichtsGefunden, "",
  IF(ISBLANK(_xlpm.ZeWert),"",
    _xlfn.XLOOKUP(_xlpm.ZeWert, _xlpm.ÜbsSuchBereich, _xlpm.ÜbsFindBereich, _xlpm.FallsNichtsGefunden)
  )
)</f>
        <v>3</v>
      </c>
      <c r="S6" s="61"/>
      <c r="T6" s="61" t="s">
        <v>1013</v>
      </c>
      <c r="U6" s="61"/>
      <c r="V6" s="61" t="str">
        <f t="shared" si="0"/>
        <v>Akzessionsnummer: 083-55-17-10; IPEN: DE-1-B-0835517</v>
      </c>
      <c r="W6" s="61" t="s">
        <v>405</v>
      </c>
      <c r="X6" s="62" t="s">
        <v>406</v>
      </c>
      <c r="Y6" s="62" t="s">
        <v>341</v>
      </c>
      <c r="Z6" s="65" t="s">
        <v>407</v>
      </c>
      <c r="AA6" s="61" t="s">
        <v>408</v>
      </c>
      <c r="AB6" s="61" t="s">
        <v>344</v>
      </c>
      <c r="AC6" s="61" t="s">
        <v>345</v>
      </c>
      <c r="AD6" s="60"/>
      <c r="AE6" s="61">
        <v>17051</v>
      </c>
      <c r="AF6" s="61"/>
      <c r="AG6" s="61" t="s">
        <v>347</v>
      </c>
      <c r="AH6" s="61" t="s">
        <v>409</v>
      </c>
      <c r="AI6" s="61" t="s">
        <v>410</v>
      </c>
      <c r="AJ6" s="61" t="s">
        <v>411</v>
      </c>
      <c r="AK6" s="61"/>
      <c r="AL6" s="61" t="s">
        <v>411</v>
      </c>
      <c r="AM6" s="61"/>
      <c r="AN6" s="61" t="s">
        <v>412</v>
      </c>
      <c r="AO6" s="61"/>
      <c r="AP6" s="61" t="s">
        <v>413</v>
      </c>
      <c r="AQ6" s="61" t="s">
        <v>414</v>
      </c>
      <c r="AR6" s="63" t="str" cm="1">
        <f t="array" ref="AR6">_xlfn.LET(_xlpm.ZellWert,$AP6,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52.5032333333333 N</v>
      </c>
      <c r="AS6" s="63" t="str" cm="1">
        <f t="array" ref="AS6">_xlfn.LET(_xlpm.ZellWert,$AQ6,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11.47285 E</v>
      </c>
      <c r="AT6" s="63"/>
      <c r="AU6" s="63"/>
      <c r="AV6" s="61">
        <v>65</v>
      </c>
      <c r="AW6" s="61"/>
      <c r="AX6" s="62" t="str" cm="1">
        <f t="array" ref="AX6">_xlfn.LET(_xlpm.TextZelle, $AW6, _xlpm.ÜbsSuchBereich, Datenwertübersetzung!$C$31:$G$31, _xlpm.ÜbsFindBereich,Datenwertübersetzung!$C$32:$G$32, _xlpm.FallsNichtsGefunden, "", _xlfn.XLOOKUP(_xlpm.TextZelle, _xlpm.ÜbsSuchBereich, _xlpm.ÜbsFindBereich, _xlpm.FallsNichtsGefunden) )</f>
        <v/>
      </c>
      <c r="AY6" s="61"/>
      <c r="AZ6" s="61" t="s">
        <v>415</v>
      </c>
      <c r="BA6" s="61"/>
      <c r="BB6" s="61"/>
      <c r="BC6" s="61"/>
      <c r="BD6" s="61"/>
      <c r="BE6" s="61"/>
      <c r="BF6" s="61" t="s">
        <v>1214</v>
      </c>
      <c r="BG6" s="61"/>
      <c r="BH6" s="59"/>
      <c r="BI6" s="59"/>
      <c r="BJ6" s="59"/>
      <c r="BK6" s="61"/>
      <c r="BL6" s="61"/>
      <c r="BM6" s="64" t="s">
        <v>356</v>
      </c>
      <c r="BN6" s="64"/>
      <c r="BO6" s="64" t="s">
        <v>416</v>
      </c>
      <c r="BP6" s="64"/>
      <c r="BQ6" s="64"/>
      <c r="BR6" s="60" t="s">
        <v>18</v>
      </c>
      <c r="BS6" s="60" t="str" cm="1">
        <f t="array" ref="BS6">_xlfn.LET(_xlpm.ZeWert, BR6, _xlpm.ÜbsSuchBereich, Datenwertübersetzung!$C$39:$BZ$39, _xlpm.ÜbsFindBereich,Datenwertübersetzung!$C$40:$BZ$40, _xlpm.FallsNichtsGefunden, "", _xlfn.XLOOKUP(_xlpm.ZeWert, _xlpm.ÜbsSuchBereich, _xlpm.ÜbsFindBereich, _xlpm.FallsNichtsGefunden) )</f>
        <v>only fruits</v>
      </c>
      <c r="BT6" s="60"/>
      <c r="BU6" s="60"/>
      <c r="BV6" s="60"/>
      <c r="BW6" s="60"/>
      <c r="BX6" s="60"/>
      <c r="BY6" s="60"/>
      <c r="BZ6" s="60"/>
      <c r="CA6" s="60"/>
      <c r="CB6" s="60"/>
      <c r="CC6" s="60"/>
      <c r="CD6" s="60"/>
      <c r="CE6" s="60"/>
      <c r="CF6" s="60"/>
      <c r="CG6" s="61" t="s">
        <v>417</v>
      </c>
      <c r="CH6" s="80"/>
    </row>
    <row r="7" spans="1:86" x14ac:dyDescent="0.25">
      <c r="A7" s="58" t="s">
        <v>418</v>
      </c>
      <c r="B7" s="59">
        <v>41563</v>
      </c>
      <c r="C7" s="59" t="s">
        <v>509</v>
      </c>
      <c r="D7" s="59"/>
      <c r="E7" s="59"/>
      <c r="F7" s="59"/>
      <c r="G7" s="59"/>
      <c r="H7" s="59"/>
      <c r="I7" s="59"/>
      <c r="J7" s="60" t="str">
        <f t="shared" si="1"/>
        <v>Rhynchospora alba</v>
      </c>
      <c r="K7" s="61" t="s">
        <v>359</v>
      </c>
      <c r="L7" s="61" t="s">
        <v>360</v>
      </c>
      <c r="M7" s="61"/>
      <c r="N7" s="61"/>
      <c r="O7" s="61"/>
      <c r="P7" s="61"/>
      <c r="Q7" s="61" t="s">
        <v>1283</v>
      </c>
      <c r="R7" s="62" cm="1">
        <f t="array" ref="R7">_xlfn.LET(_xlpm.ZeWert, $Q7,
  _xlpm.ÜbsSuchBereich, Datenwertübersetzung!$C$49:$CY$49,
  _xlpm.ÜbsFindBereich, Datenwertübersetzung!$C$47:$CY$47,
  _xlpm.FallsNichtsGefunden, "",
  IF(ISBLANK(_xlpm.ZeWert),"",
    _xlfn.XLOOKUP(_xlpm.ZeWert, _xlpm.ÜbsSuchBereich, _xlpm.ÜbsFindBereich, _xlpm.FallsNichtsGefunden)
  )
)</f>
        <v>3</v>
      </c>
      <c r="S7" s="61"/>
      <c r="T7" s="61" t="s">
        <v>1013</v>
      </c>
      <c r="U7" s="61"/>
      <c r="V7" s="61" t="str">
        <f t="shared" si="0"/>
        <v>Akzessionsnummer: 146-08-13-10; IPEN: DE-1-B-1460813</v>
      </c>
      <c r="W7" s="61" t="s">
        <v>419</v>
      </c>
      <c r="X7" s="62"/>
      <c r="Y7" s="62"/>
      <c r="Z7" s="60"/>
      <c r="AA7" s="61" t="s">
        <v>420</v>
      </c>
      <c r="AB7" s="61"/>
      <c r="AC7" s="61" t="s">
        <v>345</v>
      </c>
      <c r="AD7" s="60"/>
      <c r="AE7" s="61">
        <v>13404</v>
      </c>
      <c r="AF7" s="61"/>
      <c r="AG7" s="61" t="s">
        <v>421</v>
      </c>
      <c r="AH7" s="61" t="s">
        <v>422</v>
      </c>
      <c r="AI7" s="61" t="s">
        <v>423</v>
      </c>
      <c r="AJ7" s="61" t="s">
        <v>424</v>
      </c>
      <c r="AK7" s="61" t="s">
        <v>428</v>
      </c>
      <c r="AL7" s="61"/>
      <c r="AM7" s="61"/>
      <c r="AN7" s="61" t="s">
        <v>425</v>
      </c>
      <c r="AO7" s="61"/>
      <c r="AP7" s="61" t="s">
        <v>426</v>
      </c>
      <c r="AQ7" s="61" t="s">
        <v>427</v>
      </c>
      <c r="AR7" s="63" t="str" cm="1">
        <f t="array" ref="AR7">_xlfn.LET(_xlpm.ZellWert,$AP7,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53.275 N</v>
      </c>
      <c r="AS7" s="63" t="str" cm="1">
        <f t="array" ref="AS7">_xlfn.LET(_xlpm.ZellWert,$AQ7,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13.1166666666667 E</v>
      </c>
      <c r="AT7" s="63"/>
      <c r="AU7" s="63"/>
      <c r="AV7" s="61">
        <v>65</v>
      </c>
      <c r="AW7" s="61"/>
      <c r="AX7" s="62" t="str" cm="1">
        <f t="array" ref="AX7">_xlfn.LET(_xlpm.TextZelle, $AW7, _xlpm.ÜbsSuchBereich, Datenwertübersetzung!$C$31:$G$31, _xlpm.ÜbsFindBereich,Datenwertübersetzung!$C$32:$G$32, _xlpm.FallsNichtsGefunden, "", _xlfn.XLOOKUP(_xlpm.TextZelle, _xlpm.ÜbsSuchBereich, _xlpm.ÜbsFindBereich, _xlpm.FallsNichtsGefunden) )</f>
        <v/>
      </c>
      <c r="AY7" s="61"/>
      <c r="AZ7" s="61"/>
      <c r="BA7" s="61"/>
      <c r="BB7" s="61"/>
      <c r="BC7" s="61"/>
      <c r="BD7" s="61"/>
      <c r="BE7" s="61"/>
      <c r="BF7" s="61" t="s">
        <v>1214</v>
      </c>
      <c r="BG7" s="61"/>
      <c r="BH7" s="59"/>
      <c r="BI7" s="59"/>
      <c r="BJ7" s="59"/>
      <c r="BK7" s="61"/>
      <c r="BL7" s="61"/>
      <c r="BM7" s="64" t="s">
        <v>416</v>
      </c>
      <c r="BN7" s="64"/>
      <c r="BO7" s="64" t="s">
        <v>357</v>
      </c>
      <c r="BP7" s="64"/>
      <c r="BQ7" s="64"/>
      <c r="BR7" s="60" t="s">
        <v>18</v>
      </c>
      <c r="BS7" s="60" t="str" cm="1">
        <f t="array" ref="BS7">_xlfn.LET(_xlpm.ZeWert, BR7, _xlpm.ÜbsSuchBereich, Datenwertübersetzung!$C$39:$BZ$39, _xlpm.ÜbsFindBereich,Datenwertübersetzung!$C$40:$BZ$40, _xlpm.FallsNichtsGefunden, "", _xlfn.XLOOKUP(_xlpm.ZeWert, _xlpm.ÜbsSuchBereich, _xlpm.ÜbsFindBereich, _xlpm.FallsNichtsGefunden) )</f>
        <v>only fruits</v>
      </c>
      <c r="BT7" s="60"/>
      <c r="BU7" s="60"/>
      <c r="BV7" s="60"/>
      <c r="BW7" s="60"/>
      <c r="BX7" s="60"/>
      <c r="BY7" s="60"/>
      <c r="BZ7" s="60"/>
      <c r="CA7" s="60"/>
      <c r="CB7" s="60"/>
      <c r="CC7" s="60"/>
      <c r="CD7" s="60"/>
      <c r="CE7" s="60"/>
      <c r="CF7" s="60"/>
      <c r="CG7" s="61"/>
      <c r="CH7" s="80"/>
    </row>
    <row r="8" spans="1:86" x14ac:dyDescent="0.25">
      <c r="A8" s="58" t="s">
        <v>429</v>
      </c>
      <c r="B8" s="59">
        <v>41569</v>
      </c>
      <c r="C8" s="59" t="s">
        <v>509</v>
      </c>
      <c r="D8" s="59"/>
      <c r="E8" s="59"/>
      <c r="F8" s="59"/>
      <c r="G8" s="59"/>
      <c r="H8" s="59"/>
      <c r="I8" s="59"/>
      <c r="J8" s="60" t="str">
        <f t="shared" si="1"/>
        <v>Scabiosa canescens</v>
      </c>
      <c r="K8" s="61" t="s">
        <v>430</v>
      </c>
      <c r="L8" s="61" t="s">
        <v>337</v>
      </c>
      <c r="M8" s="61"/>
      <c r="N8" s="61"/>
      <c r="O8" s="61"/>
      <c r="P8" s="61"/>
      <c r="Q8" s="61" t="s">
        <v>1283</v>
      </c>
      <c r="R8" s="62" cm="1">
        <f t="array" ref="R8">_xlfn.LET(_xlpm.ZeWert, $Q8,
  _xlpm.ÜbsSuchBereich, Datenwertübersetzung!$C$49:$CY$49,
  _xlpm.ÜbsFindBereich, Datenwertübersetzung!$C$47:$CY$47,
  _xlpm.FallsNichtsGefunden, "",
  IF(ISBLANK(_xlpm.ZeWert),"",
    _xlfn.XLOOKUP(_xlpm.ZeWert, _xlpm.ÜbsSuchBereich, _xlpm.ÜbsFindBereich, _xlpm.FallsNichtsGefunden)
  )
)</f>
        <v>3</v>
      </c>
      <c r="S8" s="61"/>
      <c r="T8" s="61" t="s">
        <v>1013</v>
      </c>
      <c r="U8" s="61" t="s">
        <v>431</v>
      </c>
      <c r="V8" s="61" t="str">
        <f t="shared" si="0"/>
        <v>Akzessionsnummer: 146-11-13-10; IPEN: DE-1-B-1461113</v>
      </c>
      <c r="W8" s="61" t="s">
        <v>432</v>
      </c>
      <c r="X8" s="62" t="s">
        <v>433</v>
      </c>
      <c r="Y8" s="62" t="s">
        <v>341</v>
      </c>
      <c r="Z8" s="65" t="s">
        <v>434</v>
      </c>
      <c r="AA8" s="61" t="s">
        <v>435</v>
      </c>
      <c r="AB8" s="61"/>
      <c r="AC8" s="61" t="s">
        <v>345</v>
      </c>
      <c r="AD8" s="60"/>
      <c r="AE8" s="61">
        <v>13408</v>
      </c>
      <c r="AF8" s="61"/>
      <c r="AG8" s="61" t="s">
        <v>365</v>
      </c>
      <c r="AH8" s="61" t="s">
        <v>436</v>
      </c>
      <c r="AI8" s="61" t="s">
        <v>437</v>
      </c>
      <c r="AJ8" s="61" t="s">
        <v>438</v>
      </c>
      <c r="AK8" s="61" t="s">
        <v>355</v>
      </c>
      <c r="AL8" s="61"/>
      <c r="AM8" s="61"/>
      <c r="AN8" s="61" t="s">
        <v>439</v>
      </c>
      <c r="AO8" s="61"/>
      <c r="AP8" s="61" t="s">
        <v>440</v>
      </c>
      <c r="AQ8" s="61" t="s">
        <v>441</v>
      </c>
      <c r="AR8" s="63" t="str" cm="1">
        <f t="array" ref="AR8">_xlfn.LET(_xlpm.ZellWert,$AP8,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52.4133333333333 N</v>
      </c>
      <c r="AS8" s="63" t="str" cm="1">
        <f t="array" ref="AS8">_xlfn.LET(_xlpm.ZellWert,$AQ8,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12.825 E</v>
      </c>
      <c r="AT8" s="63"/>
      <c r="AU8" s="63"/>
      <c r="AV8" s="61">
        <v>55</v>
      </c>
      <c r="AW8" s="61"/>
      <c r="AX8" s="62" t="str" cm="1">
        <f t="array" ref="AX8">_xlfn.LET(_xlpm.TextZelle, $AW8, _xlpm.ÜbsSuchBereich, Datenwertübersetzung!$C$31:$G$31, _xlpm.ÜbsFindBereich,Datenwertübersetzung!$C$32:$G$32, _xlpm.FallsNichtsGefunden, "", _xlfn.XLOOKUP(_xlpm.TextZelle, _xlpm.ÜbsSuchBereich, _xlpm.ÜbsFindBereich, _xlpm.FallsNichtsGefunden) )</f>
        <v/>
      </c>
      <c r="AY8" s="61"/>
      <c r="AZ8" s="61"/>
      <c r="BA8" s="61"/>
      <c r="BB8" s="61"/>
      <c r="BC8" s="61"/>
      <c r="BD8" s="61"/>
      <c r="BE8" s="61"/>
      <c r="BF8" s="61" t="s">
        <v>1215</v>
      </c>
      <c r="BG8" s="61"/>
      <c r="BH8" s="59"/>
      <c r="BI8" s="59"/>
      <c r="BJ8" s="59"/>
      <c r="BK8" s="61"/>
      <c r="BL8" s="61"/>
      <c r="BM8" s="64" t="s">
        <v>442</v>
      </c>
      <c r="BN8" s="64"/>
      <c r="BO8" s="64" t="s">
        <v>442</v>
      </c>
      <c r="BP8" s="64"/>
      <c r="BQ8" s="64"/>
      <c r="BR8" s="60" t="s">
        <v>18</v>
      </c>
      <c r="BS8" s="60" t="str" cm="1">
        <f t="array" ref="BS8">_xlfn.LET(_xlpm.ZeWert, BR8, _xlpm.ÜbsSuchBereich, Datenwertübersetzung!$C$39:$BZ$39, _xlpm.ÜbsFindBereich,Datenwertübersetzung!$C$40:$BZ$40, _xlpm.FallsNichtsGefunden, "", _xlfn.XLOOKUP(_xlpm.ZeWert, _xlpm.ÜbsSuchBereich, _xlpm.ÜbsFindBereich, _xlpm.FallsNichtsGefunden) )</f>
        <v>only fruits</v>
      </c>
      <c r="BT8" s="60"/>
      <c r="BU8" s="60"/>
      <c r="BV8" s="60"/>
      <c r="BW8" s="60"/>
      <c r="BX8" s="60"/>
      <c r="BY8" s="60"/>
      <c r="BZ8" s="60"/>
      <c r="CA8" s="60"/>
      <c r="CB8" s="60"/>
      <c r="CC8" s="60"/>
      <c r="CD8" s="60"/>
      <c r="CE8" s="60"/>
      <c r="CF8" s="60"/>
      <c r="CG8" s="61"/>
      <c r="CH8" s="80"/>
    </row>
    <row r="9" spans="1:86" x14ac:dyDescent="0.25">
      <c r="A9" s="67" t="s">
        <v>429</v>
      </c>
      <c r="B9" s="68">
        <v>41569</v>
      </c>
      <c r="C9" s="68" t="s">
        <v>509</v>
      </c>
      <c r="D9" s="68"/>
      <c r="E9" s="68"/>
      <c r="F9" s="68"/>
      <c r="G9" s="68"/>
      <c r="H9" s="68"/>
      <c r="I9" s="68"/>
      <c r="J9" s="69" t="str">
        <f t="shared" si="1"/>
        <v>Scabiosa canescens</v>
      </c>
      <c r="K9" s="70" t="s">
        <v>430</v>
      </c>
      <c r="L9" s="70" t="s">
        <v>337</v>
      </c>
      <c r="M9" s="70"/>
      <c r="N9" s="70"/>
      <c r="O9" s="70"/>
      <c r="P9" s="70"/>
      <c r="Q9" s="70" t="s">
        <v>1283</v>
      </c>
      <c r="R9" s="71" cm="1">
        <f t="array" ref="R9">_xlfn.LET(_xlpm.ZeWert, $Q9,
  _xlpm.ÜbsSuchBereich, Datenwertübersetzung!$C$49:$CY$49,
  _xlpm.ÜbsFindBereich, Datenwertübersetzung!$C$47:$CY$47,
  _xlpm.FallsNichtsGefunden, "",
  IF(ISBLANK(_xlpm.ZeWert),"",
    _xlfn.XLOOKUP(_xlpm.ZeWert, _xlpm.ÜbsSuchBereich, _xlpm.ÜbsFindBereich, _xlpm.FallsNichtsGefunden)
  )
)</f>
        <v>3</v>
      </c>
      <c r="S9" s="70"/>
      <c r="T9" s="70" t="s">
        <v>1013</v>
      </c>
      <c r="U9" s="70" t="s">
        <v>443</v>
      </c>
      <c r="V9" s="70" t="str">
        <f t="shared" si="0"/>
        <v>Akzessionsnummer: 146-12-13-10; IPEN: DE-1-B-1461213</v>
      </c>
      <c r="W9" s="70" t="s">
        <v>444</v>
      </c>
      <c r="X9" s="71" t="s">
        <v>445</v>
      </c>
      <c r="Y9" s="71" t="s">
        <v>341</v>
      </c>
      <c r="Z9" s="72" t="s">
        <v>446</v>
      </c>
      <c r="AA9" s="70" t="s">
        <v>447</v>
      </c>
      <c r="AB9" s="70"/>
      <c r="AC9" s="70" t="s">
        <v>345</v>
      </c>
      <c r="AD9" s="69"/>
      <c r="AE9" s="70">
        <v>13409</v>
      </c>
      <c r="AF9" s="70"/>
      <c r="AG9" s="70" t="s">
        <v>365</v>
      </c>
      <c r="AH9" s="70" t="s">
        <v>436</v>
      </c>
      <c r="AI9" s="70" t="s">
        <v>448</v>
      </c>
      <c r="AJ9" s="70" t="s">
        <v>449</v>
      </c>
      <c r="AK9" s="70" t="s">
        <v>452</v>
      </c>
      <c r="AL9" s="70"/>
      <c r="AM9" s="70"/>
      <c r="AN9" s="70" t="s">
        <v>439</v>
      </c>
      <c r="AO9" s="70" t="s">
        <v>450</v>
      </c>
      <c r="AP9" s="70" t="s">
        <v>1232</v>
      </c>
      <c r="AQ9" s="70" t="s">
        <v>451</v>
      </c>
      <c r="AR9" s="73" t="str" cm="1">
        <f t="array" ref="AR9">_xlfn.LET(_xlpm.ZellWert,$AP9,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52.4116666666667 N</v>
      </c>
      <c r="AS9" s="73" t="str" cm="1">
        <f t="array" ref="AS9">_xlfn.LET(_xlpm.ZellWert,$AQ9,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12.8283333333333 E</v>
      </c>
      <c r="AT9" s="73"/>
      <c r="AU9" s="73"/>
      <c r="AV9" s="70">
        <v>55</v>
      </c>
      <c r="AW9" s="70" t="s">
        <v>1051</v>
      </c>
      <c r="AX9" s="71" t="str" cm="1">
        <f t="array" ref="AX9">_xlfn.LET(_xlpm.TextZelle, $AW9, _xlpm.ÜbsSuchBereich, Datenwertübersetzung!$C$31:$G$31, _xlpm.ÜbsFindBereich,Datenwertübersetzung!$C$32:$G$32, _xlpm.FallsNichtsGefunden, "", _xlfn.XLOOKUP(_xlpm.TextZelle, _xlpm.ÜbsSuchBereich, _xlpm.ÜbsFindBereich, _xlpm.FallsNichtsGefunden) )</f>
        <v>hilly (11-20%)</v>
      </c>
      <c r="AY9" s="70"/>
      <c r="AZ9" s="70"/>
      <c r="BA9" s="70"/>
      <c r="BB9" s="70"/>
      <c r="BC9" s="70"/>
      <c r="BD9" s="70"/>
      <c r="BE9" s="70"/>
      <c r="BF9" s="70" t="s">
        <v>1215</v>
      </c>
      <c r="BG9" s="70"/>
      <c r="BH9" s="68"/>
      <c r="BI9" s="68"/>
      <c r="BJ9" s="68"/>
      <c r="BK9" s="70"/>
      <c r="BL9" s="70"/>
      <c r="BM9" s="74" t="s">
        <v>453</v>
      </c>
      <c r="BN9" s="74"/>
      <c r="BO9" s="74" t="s">
        <v>453</v>
      </c>
      <c r="BP9" s="74"/>
      <c r="BQ9" s="74"/>
      <c r="BR9" s="69" t="s">
        <v>18</v>
      </c>
      <c r="BS9" s="69" t="str" cm="1">
        <f t="array" ref="BS9">_xlfn.LET(_xlpm.ZeWert, BR9, _xlpm.ÜbsSuchBereich, Datenwertübersetzung!$C$39:$BZ$39, _xlpm.ÜbsFindBereich,Datenwertübersetzung!$C$40:$BZ$40, _xlpm.FallsNichtsGefunden, "", _xlfn.XLOOKUP(_xlpm.ZeWert, _xlpm.ÜbsSuchBereich, _xlpm.ÜbsFindBereich, _xlpm.FallsNichtsGefunden) )</f>
        <v>only fruits</v>
      </c>
      <c r="BT9" s="69"/>
      <c r="BU9" s="69"/>
      <c r="BV9" s="69"/>
      <c r="BW9" s="69"/>
      <c r="BX9" s="69"/>
      <c r="BY9" s="69"/>
      <c r="BZ9" s="69"/>
      <c r="CA9" s="69"/>
      <c r="CB9" s="69"/>
      <c r="CC9" s="69"/>
      <c r="CD9" s="69"/>
      <c r="CE9" s="69"/>
      <c r="CF9" s="69"/>
      <c r="CG9" s="70"/>
      <c r="CH9" s="81"/>
    </row>
  </sheetData>
  <phoneticPr fontId="17" type="noConversion"/>
  <conditionalFormatting sqref="A1:CH9">
    <cfRule type="expression" dxfId="34" priority="5">
      <formula>_xlfn.ISFORMULA(A1)</formula>
    </cfRule>
  </conditionalFormatting>
  <conditionalFormatting sqref="B7">
    <cfRule type="expression" dxfId="33" priority="1">
      <formula>_xlfn.ISFORMULA(B7)</formula>
    </cfRule>
  </conditionalFormatting>
  <dataValidations count="2">
    <dataValidation allowBlank="1" showInputMessage="1" sqref="BJ2:BJ9" xr:uid="{DE11D8B5-390A-4D62-AB03-20695126B087}"/>
    <dataValidation allowBlank="1" sqref="AZ2:BA9" xr:uid="{FE80AF12-5E1E-4698-91DF-DDF4A4806E71}"/>
  </dataValidations>
  <hyperlinks>
    <hyperlink ref="X2" r:id="rId1" xr:uid="{00000000-0004-0000-0200-000000000000}"/>
    <hyperlink ref="Z2" r:id="rId2" xr:uid="{00000000-0004-0000-0200-000001000000}"/>
    <hyperlink ref="X4" r:id="rId3" xr:uid="{00000000-0004-0000-0200-000002000000}"/>
    <hyperlink ref="Z4" r:id="rId4" xr:uid="{00000000-0004-0000-0200-000003000000}"/>
    <hyperlink ref="X5" r:id="rId5" xr:uid="{00000000-0004-0000-0200-000004000000}"/>
    <hyperlink ref="X6" r:id="rId6" xr:uid="{00000000-0004-0000-0200-000005000000}"/>
    <hyperlink ref="Z6" r:id="rId7" xr:uid="{00000000-0004-0000-0200-000006000000}"/>
    <hyperlink ref="Z8" r:id="rId8" xr:uid="{00000000-0004-0000-0200-000007000000}"/>
    <hyperlink ref="X9" r:id="rId9" xr:uid="{00000000-0004-0000-0200-000008000000}"/>
    <hyperlink ref="Z9" r:id="rId10" xr:uid="{00000000-0004-0000-0200-000009000000}"/>
    <hyperlink ref="Z5" r:id="rId11" xr:uid="{371E375B-D0F5-46A9-B30F-8CA42A238F2B}"/>
  </hyperlinks>
  <pageMargins left="0.7" right="0.7" top="0.78749999999999998" bottom="0.78749999999999998" header="0.511811023622047" footer="0.511811023622047"/>
  <pageSetup paperSize="9" orientation="portrait" horizontalDpi="300" verticalDpi="300" r:id="rId12"/>
  <legacyDrawing r:id="rId13"/>
  <extLst>
    <ext xmlns:x14="http://schemas.microsoft.com/office/spreadsheetml/2009/9/main" uri="{78C0D931-6437-407d-A8EE-F0AAD7539E65}">
      <x14:conditionalFormattings>
        <x14:conditionalFormatting xmlns:xm="http://schemas.microsoft.com/office/excel/2006/main">
          <x14:cfRule type="expression" priority="2" id="{60AF8B20-9CA3-4C3D-BB7D-37EC987BBE07}">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lt;COUNTIF(_xlpm.auswahlStufe,"ERFORDERLICH*"))</xm:f>
            <x14:dxf>
              <font>
                <b/>
                <i/>
              </font>
              <fill>
                <patternFill>
                  <bgColor theme="9" tint="0.79998168889431442"/>
                </patternFill>
              </fill>
            </x14:dxf>
          </x14:cfRule>
          <x14:cfRule type="expression" priority="3" id="{8F8304D4-3D7D-4D0C-AABB-23E858E3012A}">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COUNTIF(_xlpm.auswahlStufe,"ERFORDERLICH*")+COUNTIF(_xlpm.auswahlStufe,"EMPFOHLEN*"))</xm:f>
            <x14:dxf>
              <font>
                <b val="0"/>
                <i val="0"/>
              </font>
            </x14:dxf>
          </x14:cfRule>
          <xm:sqref>A1:CH1</xm:sqref>
        </x14:conditionalFormatting>
      </x14:conditionalFormattings>
    </ext>
    <ext xmlns:x14="http://schemas.microsoft.com/office/spreadsheetml/2009/9/main" uri="{CCE6A557-97BC-4b89-ADB6-D9C93CAAB3DF}">
      <x14:dataValidations xmlns:xm="http://schemas.microsoft.com/office/excel/2006/main" count="32">
        <x14:dataValidation type="list" allowBlank="1" showInputMessage="1" xr:uid="{00000000-0002-0000-0200-000000000000}">
          <x14:formula1>
            <xm:f>OFFSET(Feldübersetzungen!$BE$26,0,0,COUNTA(_xlfn.ANCHORARRAY(Feldübersetzungen!$BE$26)),1)</xm:f>
          </x14:formula1>
          <xm:sqref>AW2:AW9</xm:sqref>
        </x14:dataValidation>
        <x14:dataValidation type="list" allowBlank="1" showInputMessage="1" xr:uid="{00000000-0002-0000-0200-000001000000}">
          <x14:formula1>
            <xm:f>OFFSET(Feldübersetzungen!$BG$26,0,0,COUNTA(_xlfn.ANCHORARRAY(Feldübersetzungen!$BG$26)),1)</xm:f>
          </x14:formula1>
          <xm:sqref>BO2:BO9</xm:sqref>
        </x14:dataValidation>
        <x14:dataValidation type="list" allowBlank="1" showInputMessage="1" xr:uid="{4159F29B-C762-40E1-996B-CC6E3801E875}">
          <x14:formula1>
            <xm:f>OFFSET(Feldübersetzungen!$I$26,0,0,COUNTA(_xlfn.ANCHORARRAY(Feldübersetzungen!$I$26)),1)</xm:f>
          </x14:formula1>
          <xm:sqref>T2:T9</xm:sqref>
        </x14:dataValidation>
        <x14:dataValidation type="list" allowBlank="1" showInputMessage="1" xr:uid="{8CE8C59B-D8A2-4FF7-8FAC-0FCDCE3940CC}">
          <x14:formula1>
            <xm:f>OFFSET(Feldübersetzungen!$CG$26,0,0,COUNTA(_xlfn.ANCHORARRAY(Feldübersetzungen!$CG$26)),1)</xm:f>
          </x14:formula1>
          <xm:sqref>CA2:CA9</xm:sqref>
        </x14:dataValidation>
        <x14:dataValidation type="list" allowBlank="1" showInputMessage="1" xr:uid="{33FAEBED-C439-46FF-BDF1-B44140FF441D}">
          <x14:formula1>
            <xm:f>OFFSET(Feldübersetzungen!$BF$26,0,0,COUNTA(_xlfn.ANCHORARRAY(Feldübersetzungen!$BF$26)),1)</xm:f>
          </x14:formula1>
          <xm:sqref>BM2:BM9</xm:sqref>
        </x14:dataValidation>
        <x14:dataValidation type="list" allowBlank="1" showInputMessage="1" xr:uid="{09EFAE62-67D5-4F66-B120-0F5885D18FA5}">
          <x14:formula1>
            <xm:f>OFFSET(Feldübersetzungen!$BH$26,0,0,COUNTA(_xlfn.ANCHORARRAY(Feldübersetzungen!$BH$26)),1)</xm:f>
          </x14:formula1>
          <xm:sqref>BN2:BN9</xm:sqref>
        </x14:dataValidation>
        <x14:dataValidation type="list" allowBlank="1" showInputMessage="1" xr:uid="{601AABA4-8133-4364-BA8A-45A62916598A}">
          <x14:formula1>
            <xm:f>OFFSET(Feldübersetzungen!$BD$26,0,0,COUNTA(_xlfn.ANCHORARRAY(Feldübersetzungen!$BD$26)),1)</xm:f>
          </x14:formula1>
          <xm:sqref>AY2:AY9</xm:sqref>
        </x14:dataValidation>
        <x14:dataValidation type="list" allowBlank="1" showInputMessage="1" xr:uid="{19D43BB0-317E-4C10-B153-D2ED8E673303}">
          <x14:formula1>
            <xm:f>OFFSET(Feldübersetzungen!$AR$26,0,0,COUNTA(_xlfn.ANCHORARRAY(Feldübersetzungen!$AR$26)),1)</xm:f>
          </x14:formula1>
          <xm:sqref>AG2:AG9</xm:sqref>
        </x14:dataValidation>
        <x14:dataValidation type="list" allowBlank="1" showInputMessage="1" xr:uid="{5EED429B-AE6C-44CA-ABF3-734692512305}">
          <x14:formula1>
            <xm:f>OFFSET(Feldübersetzungen!$CN$26,0,0,COUNTA(_xlfn.ANCHORARRAY(Feldübersetzungen!$CN$26)),1)</xm:f>
          </x14:formula1>
          <xm:sqref>BK2:BK9</xm:sqref>
        </x14:dataValidation>
        <x14:dataValidation type="list" allowBlank="1" showInputMessage="1" xr:uid="{F10815C8-6051-4714-A9D7-3BF894B35EE6}">
          <x14:formula1>
            <xm:f>OFFSET(Feldübersetzungen!$CC$26,0,0,COUNTA(_xlfn.ANCHORARRAY(Feldübersetzungen!$CC$26)),1)</xm:f>
          </x14:formula1>
          <xm:sqref>BW2:BW9</xm:sqref>
        </x14:dataValidation>
        <x14:dataValidation type="list" allowBlank="1" showInputMessage="1" xr:uid="{F9CD38E5-D6C3-49D5-AC09-588C358EF147}">
          <x14:formula1>
            <xm:f>OFFSET(Feldübersetzungen!$CE$26,0,0,COUNTA(_xlfn.ANCHORARRAY(Feldübersetzungen!$CE$26)),1)</xm:f>
          </x14:formula1>
          <xm:sqref>BY2:BY9</xm:sqref>
        </x14:dataValidation>
        <x14:dataValidation type="list" allowBlank="1" showInputMessage="1" xr:uid="{5E2B0000-EB35-4858-B950-EA81C133C443}">
          <x14:formula1>
            <xm:f>OFFSET(Feldübersetzungen!$CI$26,0,0,COUNTA(_xlfn.ANCHORARRAY(Feldübersetzungen!$CI$26)),1)</xm:f>
          </x14:formula1>
          <xm:sqref>CC2:CC9</xm:sqref>
        </x14:dataValidation>
        <x14:dataValidation type="list" allowBlank="1" showInputMessage="1" xr:uid="{26042100-D5B5-4541-8B64-66F6D84C7736}">
          <x14:formula1>
            <xm:f>OFFSET(Feldübersetzungen!$AO$26,0,0,COUNTA(_xlfn.ANCHORARRAY(Feldübersetzungen!$AO$26)),1)</xm:f>
          </x14:formula1>
          <xm:sqref>Y2:Y9</xm:sqref>
        </x14:dataValidation>
        <x14:dataValidation type="list" allowBlank="1" showInputMessage="1" xr:uid="{810C338C-4E66-414D-854C-614BE1DF114D}">
          <x14:formula1>
            <xm:f>OFFSET(Feldübersetzungen!$BC$26,0,0,COUNTA(_xlfn.ANCHORARRAY(Feldübersetzungen!$BC$26)),1)</xm:f>
          </x14:formula1>
          <xm:sqref>AM2:AM9</xm:sqref>
        </x14:dataValidation>
        <x14:dataValidation type="list" allowBlank="1" showInputMessage="1" xr:uid="{E9A34EB6-3F52-4720-B531-4FA53622C1E9}">
          <x14:formula1>
            <xm:f>OFFSET(Feldübersetzungen!$BW$26,0,0,COUNTA(_xlfn.ANCHORARRAY(Feldübersetzungen!$BW$26)),1)</xm:f>
          </x14:formula1>
          <xm:sqref>BR2:BR9</xm:sqref>
        </x14:dataValidation>
        <x14:dataValidation type="list" allowBlank="1" showInputMessage="1" xr:uid="{474E633E-794B-44B4-8BCA-A875C06A27FF}">
          <x14:formula1>
            <xm:f>OFFSET(Feldübersetzungen!$BR$26,0,0,COUNTA(_xlfn.ANCHORARRAY(Feldübersetzungen!$BR$26)),1)</xm:f>
          </x14:formula1>
          <xm:sqref>BC2:BD9</xm:sqref>
        </x14:dataValidation>
        <x14:dataValidation type="list" allowBlank="1" showInputMessage="1" xr:uid="{C7AE1C39-607F-41F1-919B-4316F5221A5C}">
          <x14:formula1>
            <xm:f>OFFSET(Feldübersetzungen!$BJ$26,0,0,COUNTA(_xlfn.ANCHORARRAY(Feldübersetzungen!$BJ$26)),1)</xm:f>
          </x14:formula1>
          <xm:sqref>BH2:BH9</xm:sqref>
        </x14:dataValidation>
        <x14:dataValidation type="list" allowBlank="1" showInputMessage="1" xr:uid="{A02AEDEA-149F-4093-9F15-7DD70950D817}">
          <x14:formula1>
            <xm:f>OFFSET(Feldübersetzungen!$BK$26,0,0,COUNTA(_xlfn.ANCHORARRAY(Feldübersetzungen!$BK$26)),1)</xm:f>
          </x14:formula1>
          <xm:sqref>BB2:BB9</xm:sqref>
        </x14:dataValidation>
        <x14:dataValidation type="list" allowBlank="1" showInputMessage="1" xr:uid="{0B2C51F7-CE27-4E32-A3E5-5B3DD52D2A27}">
          <x14:formula1>
            <xm:f>OFFSET(Feldübersetzungen!$BL$26,0,0,COUNTA(_xlfn.ANCHORARRAY(Feldübersetzungen!$BL$26)),1)</xm:f>
          </x14:formula1>
          <xm:sqref>BI2:BI9</xm:sqref>
        </x14:dataValidation>
        <x14:dataValidation type="list" allowBlank="1" showInputMessage="1" xr:uid="{8345F91E-789B-42B6-980B-E62E32C16861}">
          <x14:formula1>
            <xm:f>OFFSET(Feldübersetzungen!$BO$26,0,0,COUNTA(_xlfn.ANCHORARRAY(Feldübersetzungen!$BO$26)),1)</xm:f>
          </x14:formula1>
          <xm:sqref>BT2:BT9</xm:sqref>
        </x14:dataValidation>
        <x14:dataValidation type="list" allowBlank="1" showInputMessage="1" xr:uid="{D967BB59-9959-49AD-AB33-6885DC6F85CE}">
          <x14:formula1>
            <xm:f>OFFSET(Feldübersetzungen!$BP$26,0,0,COUNTA(_xlfn.ANCHORARRAY(Feldübersetzungen!$BP$26)),1)</xm:f>
          </x14:formula1>
          <xm:sqref>BV2:BV9</xm:sqref>
        </x14:dataValidation>
        <x14:dataValidation type="list" allowBlank="1" xr:uid="{4A7CF743-C75F-489F-B3EE-1B02A985B680}">
          <x14:formula1>
            <xm:f>OFFSET(Feldübersetzungen!$BQ$26,0,0,COUNTA(_xlfn.ANCHORARRAY(Feldübersetzungen!$BQ$26)),1)</xm:f>
          </x14:formula1>
          <xm:sqref>BU2:BU9</xm:sqref>
        </x14:dataValidation>
        <x14:dataValidation type="list" allowBlank="1" showInputMessage="1" xr:uid="{98E3C41C-2FF6-42BD-9972-B008E34C5834}">
          <x14:formula1>
            <xm:f>OFFSET(Feldübersetzungen!$BV$26,0,0,COUNTA(_xlfn.ANCHORARRAY(Feldübersetzungen!$BV$26)),1)</xm:f>
          </x14:formula1>
          <xm:sqref>BP2:BP9</xm:sqref>
        </x14:dataValidation>
        <x14:dataValidation type="list" allowBlank="1" showInputMessage="1" xr:uid="{42C777CA-324A-4FCB-8771-30AC3C3B5AC5}">
          <x14:formula1>
            <xm:f>OFFSET(Feldübersetzungen!$BX$26,0,0,COUNTA(_xlfn.ANCHORARRAY(Feldübersetzungen!$BX$26)),1)</xm:f>
          </x14:formula1>
          <xm:sqref>BQ2:BQ9</xm:sqref>
        </x14:dataValidation>
        <x14:dataValidation type="list" allowBlank="1" showInputMessage="1" xr:uid="{63FA847D-894A-4814-AB3F-3866BC15F7C2}">
          <x14:formula1>
            <xm:f>OFFSET(Feldübersetzungen!$Z$26,0,0,COUNTA(_xlfn.ANCHORARRAY(Feldübersetzungen!$Z$26)),1)</xm:f>
          </x14:formula1>
          <xm:sqref>I2:I9</xm:sqref>
        </x14:dataValidation>
        <x14:dataValidation type="list" allowBlank="1" showInputMessage="1" xr:uid="{903B72DC-AA3C-4796-B998-6CEDA8698862}">
          <x14:formula1>
            <xm:f>OFFSET(Feldübersetzungen!$AI$26,0,0,COUNTA(_xlfn.ANCHORARRAY(Feldübersetzungen!$AI$26)),1)</xm:f>
          </x14:formula1>
          <xm:sqref>AT2:AT9</xm:sqref>
        </x14:dataValidation>
        <x14:dataValidation type="list" allowBlank="1" showInputMessage="1" xr:uid="{58ABF633-7BA8-42FD-B2A8-8716A7D26CED}">
          <x14:formula1>
            <xm:f>OFFSET(Feldübersetzungen!$AH$26,0,0,COUNTA(_xlfn.ANCHORARRAY(Feldübersetzungen!$AH$26)),1)</xm:f>
          </x14:formula1>
          <xm:sqref>AU2:AU9</xm:sqref>
        </x14:dataValidation>
        <x14:dataValidation type="list" allowBlank="1" showInputMessage="1" xr:uid="{8FBA3F8A-5798-4410-8CD8-44B2E02F7B35}">
          <x14:formula1>
            <xm:f>OFFSET(Feldübersetzungen!$AZ$26,0,0,COUNTA(_xlfn.ANCHORARRAY(Feldübersetzungen!$AZ$26)),1)</xm:f>
          </x14:formula1>
          <xm:sqref>Q2:Q9</xm:sqref>
        </x14:dataValidation>
        <x14:dataValidation type="list" allowBlank="1" showInputMessage="1" xr:uid="{CC93A47E-3DAC-4F63-B759-312265242171}">
          <x14:formula1>
            <xm:f>OFFSET(Feldübersetzungen!$BN$26,0,0,COUNTA(_xlfn.ANCHORARRAY(Feldübersetzungen!$BN$26)),1)</xm:f>
          </x14:formula1>
          <xm:sqref>CH2:CH9</xm:sqref>
        </x14:dataValidation>
        <x14:dataValidation type="list" allowBlank="1" showInputMessage="1" xr:uid="{28C26196-A55C-48E0-879E-1156B469FFDC}">
          <x14:formula1>
            <xm:f>OFFSET(Feldübersetzungen!$CO$26,0,0,COUNTA(_xlfn.ANCHORARRAY(Feldübersetzungen!$CO$26)),1)</xm:f>
          </x14:formula1>
          <xm:sqref>BL2:BL9</xm:sqref>
        </x14:dataValidation>
        <x14:dataValidation type="list" allowBlank="1" showInputMessage="1" xr:uid="{69AF5C1A-37F8-4FDE-B53B-8FB2017A3AC6}">
          <x14:formula1>
            <xm:f>OFFSET(Feldübersetzungen!$CU$26,0,0,COUNTA(_xlfn.ANCHORARRAY(Feldübersetzungen!$CU$26)),1)</xm:f>
          </x14:formula1>
          <xm:sqref>D2:D9</xm:sqref>
        </x14:dataValidation>
        <x14:dataValidation type="list" allowBlank="1" showInputMessage="1" xr:uid="{82211948-A885-43A8-A7CE-7B54D5FFA7E5}">
          <x14:formula1>
            <xm:f>OFFSET(Feldübersetzungen!$CM$26,0,0,COUNTA(_xlfn.ANCHORARRAY(Feldübersetzungen!$CM$26)),1)</xm:f>
          </x14:formula1>
          <xm:sqref>C2:C9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showOutlineSymbols="0" workbookViewId="0"/>
  </sheetViews>
  <sheetFormatPr baseColWidth="10" defaultColWidth="10.7109375" defaultRowHeight="15" customHeight="1" x14ac:dyDescent="0.25"/>
  <cols>
    <col min="1" max="1" width="28.7109375" bestFit="1" customWidth="1"/>
    <col min="2" max="4" width="22.85546875" customWidth="1"/>
    <col min="5" max="5" width="43.5703125" bestFit="1" customWidth="1"/>
    <col min="6" max="6" width="29.28515625" bestFit="1" customWidth="1"/>
    <col min="7" max="8" width="22.85546875" customWidth="1"/>
    <col min="9" max="9" width="18.140625" bestFit="1" customWidth="1"/>
  </cols>
  <sheetData>
    <row r="1" spans="1:9" x14ac:dyDescent="0.25">
      <c r="A1" t="s">
        <v>207</v>
      </c>
      <c r="B1" t="s">
        <v>113</v>
      </c>
      <c r="C1" t="s">
        <v>147</v>
      </c>
      <c r="D1" t="s">
        <v>210</v>
      </c>
      <c r="E1" t="s">
        <v>220</v>
      </c>
      <c r="F1" t="s">
        <v>221</v>
      </c>
      <c r="G1" t="s">
        <v>157</v>
      </c>
      <c r="H1" t="s">
        <v>216</v>
      </c>
      <c r="I1" t="s">
        <v>217</v>
      </c>
    </row>
    <row r="2" spans="1:9" x14ac:dyDescent="0.25">
      <c r="A2" s="45">
        <v>41907</v>
      </c>
      <c r="B2" t="s">
        <v>454</v>
      </c>
      <c r="C2" t="s">
        <v>338</v>
      </c>
      <c r="D2" t="s">
        <v>343</v>
      </c>
      <c r="E2" t="s">
        <v>340</v>
      </c>
      <c r="F2" t="s">
        <v>341</v>
      </c>
      <c r="G2" t="s">
        <v>342</v>
      </c>
      <c r="H2" t="s">
        <v>455</v>
      </c>
      <c r="I2" t="s">
        <v>456</v>
      </c>
    </row>
    <row r="3" spans="1:9" x14ac:dyDescent="0.25">
      <c r="A3" s="45">
        <v>42289</v>
      </c>
      <c r="B3" t="s">
        <v>454</v>
      </c>
      <c r="C3" t="s">
        <v>375</v>
      </c>
      <c r="D3" t="s">
        <v>363</v>
      </c>
      <c r="E3" t="s">
        <v>377</v>
      </c>
      <c r="F3" t="s">
        <v>341</v>
      </c>
      <c r="G3" t="s">
        <v>378</v>
      </c>
      <c r="H3" t="s">
        <v>457</v>
      </c>
      <c r="I3" t="s">
        <v>458</v>
      </c>
    </row>
    <row r="4" spans="1:9" x14ac:dyDescent="0.25">
      <c r="A4" s="45">
        <v>42634</v>
      </c>
      <c r="B4" t="s">
        <v>454</v>
      </c>
      <c r="C4" t="s">
        <v>389</v>
      </c>
      <c r="D4" t="s">
        <v>393</v>
      </c>
      <c r="E4" t="s">
        <v>391</v>
      </c>
      <c r="F4" t="s">
        <v>341</v>
      </c>
      <c r="G4" t="s">
        <v>392</v>
      </c>
      <c r="H4" t="s">
        <v>459</v>
      </c>
      <c r="I4" t="s">
        <v>460</v>
      </c>
    </row>
    <row r="5" spans="1:9" x14ac:dyDescent="0.25">
      <c r="A5" s="45">
        <v>42999</v>
      </c>
      <c r="B5" t="s">
        <v>461</v>
      </c>
      <c r="C5" s="44"/>
      <c r="D5" t="s">
        <v>408</v>
      </c>
      <c r="E5" t="s">
        <v>406</v>
      </c>
      <c r="F5" t="s">
        <v>341</v>
      </c>
      <c r="G5" t="s">
        <v>407</v>
      </c>
      <c r="H5" t="s">
        <v>462</v>
      </c>
      <c r="I5" t="s">
        <v>463</v>
      </c>
    </row>
    <row r="6" spans="1:9" x14ac:dyDescent="0.25">
      <c r="A6" s="45">
        <v>41569</v>
      </c>
      <c r="B6" t="s">
        <v>454</v>
      </c>
      <c r="C6" t="s">
        <v>431</v>
      </c>
      <c r="D6" t="s">
        <v>435</v>
      </c>
      <c r="E6" t="s">
        <v>433</v>
      </c>
      <c r="F6" t="s">
        <v>341</v>
      </c>
      <c r="G6" t="s">
        <v>434</v>
      </c>
      <c r="H6" t="s">
        <v>464</v>
      </c>
      <c r="I6" t="s">
        <v>465</v>
      </c>
    </row>
    <row r="7" spans="1:9" x14ac:dyDescent="0.25">
      <c r="A7" s="45">
        <v>41569</v>
      </c>
      <c r="B7" t="s">
        <v>454</v>
      </c>
      <c r="C7" t="s">
        <v>443</v>
      </c>
      <c r="D7" t="s">
        <v>447</v>
      </c>
      <c r="E7" t="s">
        <v>445</v>
      </c>
      <c r="F7" t="s">
        <v>341</v>
      </c>
      <c r="G7" t="s">
        <v>446</v>
      </c>
      <c r="H7" t="s">
        <v>466</v>
      </c>
      <c r="I7" t="s">
        <v>467</v>
      </c>
    </row>
  </sheetData>
  <pageMargins left="0.7" right="0.7" top="0.78749999999999998" bottom="0.78749999999999998" header="0.511811023622047" footer="0.511811023622047"/>
  <pageSetup paperSize="9" orientation="portrait" horizontalDpi="300" verticalDpi="30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F7B93-F1C3-4912-ADD4-5EE9C99E1ED0}">
  <sheetPr>
    <tabColor theme="8" tint="0.79998168889431442"/>
  </sheetPr>
  <dimension ref="A1:C50"/>
  <sheetViews>
    <sheetView showOutlineSymbols="0" workbookViewId="0"/>
  </sheetViews>
  <sheetFormatPr baseColWidth="10" defaultRowHeight="15" x14ac:dyDescent="0.25"/>
  <cols>
    <col min="1" max="1" width="17.28515625" customWidth="1"/>
    <col min="2" max="2" width="82.85546875" style="75" customWidth="1"/>
    <col min="3" max="3" width="53" style="77" customWidth="1"/>
  </cols>
  <sheetData>
    <row r="1" spans="1:2" x14ac:dyDescent="0.25">
      <c r="A1" s="19" t="s">
        <v>1313</v>
      </c>
    </row>
    <row r="2" spans="1:2" ht="114" x14ac:dyDescent="0.25">
      <c r="A2" s="15"/>
      <c r="B2" s="76" t="s">
        <v>1315</v>
      </c>
    </row>
    <row r="3" spans="1:2" x14ac:dyDescent="0.25">
      <c r="A3" s="15"/>
      <c r="B3" s="76"/>
    </row>
    <row r="4" spans="1:2" x14ac:dyDescent="0.25">
      <c r="A4" s="31" t="s">
        <v>1314</v>
      </c>
      <c r="B4" s="76"/>
    </row>
    <row r="5" spans="1:2" ht="228" x14ac:dyDescent="0.25">
      <c r="A5" s="15"/>
      <c r="B5" s="76" t="s">
        <v>1316</v>
      </c>
    </row>
    <row r="6" spans="1:2" x14ac:dyDescent="0.25">
      <c r="A6" s="15"/>
      <c r="B6" s="76"/>
    </row>
    <row r="7" spans="1:2" x14ac:dyDescent="0.25">
      <c r="A7" s="19" t="s">
        <v>1233</v>
      </c>
    </row>
    <row r="8" spans="1:2" ht="99.75" x14ac:dyDescent="0.25">
      <c r="B8" s="76" t="s">
        <v>1317</v>
      </c>
    </row>
    <row r="9" spans="1:2" x14ac:dyDescent="0.25">
      <c r="B9" s="76"/>
    </row>
    <row r="10" spans="1:2" x14ac:dyDescent="0.25">
      <c r="A10" s="19" t="s">
        <v>1301</v>
      </c>
      <c r="B10" s="76"/>
    </row>
    <row r="11" spans="1:2" ht="57" x14ac:dyDescent="0.25">
      <c r="B11" s="76" t="s">
        <v>1302</v>
      </c>
    </row>
    <row r="12" spans="1:2" x14ac:dyDescent="0.25">
      <c r="B12" s="76"/>
    </row>
    <row r="13" spans="1:2" x14ac:dyDescent="0.25">
      <c r="A13" s="19" t="s">
        <v>1330</v>
      </c>
      <c r="B13" s="76"/>
    </row>
    <row r="14" spans="1:2" ht="128.25" x14ac:dyDescent="0.25">
      <c r="B14" s="76" t="s">
        <v>1318</v>
      </c>
    </row>
    <row r="16" spans="1:2" x14ac:dyDescent="0.25">
      <c r="A16" s="31" t="s">
        <v>1206</v>
      </c>
      <c r="B16" s="76"/>
    </row>
    <row r="17" spans="1:3" ht="199.5" x14ac:dyDescent="0.25">
      <c r="A17" s="32"/>
      <c r="B17" s="76" t="s">
        <v>1331</v>
      </c>
    </row>
    <row r="19" spans="1:3" x14ac:dyDescent="0.25">
      <c r="A19" s="19" t="s">
        <v>1303</v>
      </c>
    </row>
    <row r="20" spans="1:3" s="15" customFormat="1" ht="57" x14ac:dyDescent="0.25">
      <c r="A20" s="46" t="s">
        <v>759</v>
      </c>
      <c r="B20" s="76" t="s">
        <v>830</v>
      </c>
      <c r="C20" s="75"/>
    </row>
    <row r="21" spans="1:3" s="15" customFormat="1" ht="99.75" x14ac:dyDescent="0.25">
      <c r="A21" s="46" t="s">
        <v>760</v>
      </c>
      <c r="B21" s="76" t="s">
        <v>1319</v>
      </c>
      <c r="C21" s="75"/>
    </row>
    <row r="22" spans="1:3" s="15" customFormat="1" ht="85.5" x14ac:dyDescent="0.25">
      <c r="A22" s="46" t="s">
        <v>761</v>
      </c>
      <c r="B22" s="76" t="s">
        <v>1320</v>
      </c>
      <c r="C22" s="75"/>
    </row>
    <row r="23" spans="1:3" s="15" customFormat="1" ht="42.75" x14ac:dyDescent="0.25">
      <c r="A23" s="46" t="s">
        <v>517</v>
      </c>
      <c r="B23" s="76" t="s">
        <v>1200</v>
      </c>
      <c r="C23" s="75"/>
    </row>
    <row r="24" spans="1:3" s="15" customFormat="1" ht="114" x14ac:dyDescent="0.25">
      <c r="A24" s="46" t="s">
        <v>560</v>
      </c>
      <c r="B24" s="76" t="s">
        <v>1321</v>
      </c>
      <c r="C24" s="75"/>
    </row>
    <row r="25" spans="1:3" s="15" customFormat="1" ht="28.5" x14ac:dyDescent="0.25">
      <c r="A25" s="46" t="s">
        <v>561</v>
      </c>
      <c r="B25" s="76" t="s">
        <v>1322</v>
      </c>
      <c r="C25" s="75"/>
    </row>
    <row r="26" spans="1:3" s="15" customFormat="1" ht="114" x14ac:dyDescent="0.25">
      <c r="A26" s="46" t="s">
        <v>562</v>
      </c>
      <c r="B26" s="76" t="s">
        <v>1323</v>
      </c>
      <c r="C26" s="75"/>
    </row>
    <row r="27" spans="1:3" s="15" customFormat="1" ht="71.25" x14ac:dyDescent="0.25">
      <c r="A27" s="46" t="s">
        <v>581</v>
      </c>
      <c r="B27" s="76" t="s">
        <v>1155</v>
      </c>
      <c r="C27" s="75"/>
    </row>
    <row r="28" spans="1:3" s="15" customFormat="1" x14ac:dyDescent="0.25">
      <c r="A28" s="46"/>
      <c r="B28" s="76"/>
      <c r="C28" s="75"/>
    </row>
    <row r="29" spans="1:3" s="15" customFormat="1" x14ac:dyDescent="0.25">
      <c r="A29" s="31" t="s">
        <v>1343</v>
      </c>
      <c r="B29" s="76"/>
      <c r="C29" s="75"/>
    </row>
    <row r="30" spans="1:3" s="15" customFormat="1" ht="99.75" x14ac:dyDescent="0.25">
      <c r="A30" s="31"/>
      <c r="B30" s="76" t="s">
        <v>1344</v>
      </c>
      <c r="C30" s="75"/>
    </row>
    <row r="31" spans="1:3" s="15" customFormat="1" x14ac:dyDescent="0.25">
      <c r="A31" s="31"/>
      <c r="B31" s="76"/>
      <c r="C31" s="75"/>
    </row>
    <row r="32" spans="1:3" s="15" customFormat="1" x14ac:dyDescent="0.25">
      <c r="A32" s="31" t="s">
        <v>1345</v>
      </c>
      <c r="B32" s="76"/>
      <c r="C32" s="75"/>
    </row>
    <row r="33" spans="1:3" s="15" customFormat="1" ht="242.25" x14ac:dyDescent="0.25">
      <c r="A33" s="31"/>
      <c r="B33" s="76" t="s">
        <v>1346</v>
      </c>
      <c r="C33" s="76"/>
    </row>
    <row r="34" spans="1:3" s="15" customFormat="1" x14ac:dyDescent="0.25">
      <c r="B34" s="75"/>
      <c r="C34" s="75"/>
    </row>
    <row r="35" spans="1:3" s="15" customFormat="1" x14ac:dyDescent="0.25">
      <c r="A35" s="31" t="s">
        <v>1236</v>
      </c>
      <c r="B35" s="75"/>
      <c r="C35" s="75"/>
    </row>
    <row r="36" spans="1:3" s="15" customFormat="1" ht="57" x14ac:dyDescent="0.25">
      <c r="A36" s="31"/>
      <c r="B36" s="76" t="s">
        <v>1281</v>
      </c>
      <c r="C36" s="75"/>
    </row>
    <row r="37" spans="1:3" s="15" customFormat="1" ht="162" x14ac:dyDescent="0.25">
      <c r="A37" s="47" t="s">
        <v>1332</v>
      </c>
      <c r="B37" s="49" t="s">
        <v>1307</v>
      </c>
      <c r="C37" s="76" t="s">
        <v>1310</v>
      </c>
    </row>
    <row r="38" spans="1:3" s="15" customFormat="1" ht="148.5" x14ac:dyDescent="0.25">
      <c r="A38" s="47" t="s">
        <v>1333</v>
      </c>
      <c r="B38" s="49" t="s">
        <v>1308</v>
      </c>
      <c r="C38" s="76" t="s">
        <v>1310</v>
      </c>
    </row>
    <row r="39" spans="1:3" s="15" customFormat="1" ht="90" x14ac:dyDescent="0.25">
      <c r="A39" s="47" t="s">
        <v>1280</v>
      </c>
      <c r="B39" s="48" t="s">
        <v>1309</v>
      </c>
      <c r="C39" s="76" t="s">
        <v>1311</v>
      </c>
    </row>
    <row r="40" spans="1:3" s="15" customFormat="1" ht="75" x14ac:dyDescent="0.25">
      <c r="A40" s="47" t="s">
        <v>1354</v>
      </c>
      <c r="B40" s="48" t="s">
        <v>1353</v>
      </c>
      <c r="C40" s="76" t="s">
        <v>1355</v>
      </c>
    </row>
    <row r="41" spans="1:3" s="15" customFormat="1" x14ac:dyDescent="0.25">
      <c r="B41" s="75"/>
      <c r="C41" s="75"/>
    </row>
    <row r="42" spans="1:3" s="15" customFormat="1" x14ac:dyDescent="0.25">
      <c r="B42" s="75"/>
      <c r="C42" s="75"/>
    </row>
    <row r="43" spans="1:3" s="15" customFormat="1" x14ac:dyDescent="0.25">
      <c r="B43" s="75"/>
      <c r="C43" s="75"/>
    </row>
    <row r="44" spans="1:3" s="15" customFormat="1" x14ac:dyDescent="0.25">
      <c r="B44" s="75"/>
      <c r="C44" s="75"/>
    </row>
    <row r="45" spans="1:3" s="15" customFormat="1" x14ac:dyDescent="0.25">
      <c r="B45" s="75"/>
      <c r="C45" s="75"/>
    </row>
    <row r="46" spans="1:3" s="15" customFormat="1" x14ac:dyDescent="0.25">
      <c r="B46" s="75"/>
      <c r="C46" s="75"/>
    </row>
    <row r="47" spans="1:3" s="15" customFormat="1" x14ac:dyDescent="0.25">
      <c r="B47" s="75"/>
      <c r="C47" s="75"/>
    </row>
    <row r="48" spans="1:3" s="15" customFormat="1" x14ac:dyDescent="0.25">
      <c r="B48" s="75"/>
      <c r="C48" s="75"/>
    </row>
    <row r="49" spans="2:3" s="15" customFormat="1" x14ac:dyDescent="0.25">
      <c r="B49" s="75"/>
      <c r="C49" s="75"/>
    </row>
    <row r="50" spans="2:3" s="15" customFormat="1" x14ac:dyDescent="0.25">
      <c r="B50" s="75"/>
      <c r="C50" s="75"/>
    </row>
  </sheetData>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sheetPr>
  <dimension ref="A1:CU526"/>
  <sheetViews>
    <sheetView showOutlineSymbols="0" workbookViewId="0">
      <pane xSplit="2" ySplit="2" topLeftCell="C3" activePane="bottomRight" state="frozen"/>
      <selection pane="topRight" activeCell="C1" sqref="C1"/>
      <selection pane="bottomLeft" activeCell="A3" sqref="A3"/>
      <selection pane="bottomRight" activeCell="C3" sqref="C3"/>
    </sheetView>
  </sheetViews>
  <sheetFormatPr baseColWidth="10" defaultColWidth="34.5703125" defaultRowHeight="15" customHeight="1" x14ac:dyDescent="0.25"/>
  <cols>
    <col min="1" max="1" width="9.140625" bestFit="1" customWidth="1"/>
    <col min="2" max="2" width="51.28515625" customWidth="1"/>
    <col min="3" max="3" width="35" customWidth="1"/>
    <col min="9" max="9" width="35.85546875" customWidth="1"/>
    <col min="58" max="58" width="34.5703125" style="27"/>
  </cols>
  <sheetData>
    <row r="1" spans="1:99" x14ac:dyDescent="0.25">
      <c r="B1" s="20" t="str">
        <f>"Anzahl Übersetzungen: " &amp; COUNTA(C1:CU1)</f>
        <v>Anzahl Übersetzungen: 97</v>
      </c>
      <c r="C1" s="4" t="s">
        <v>22</v>
      </c>
      <c r="D1" s="4" t="s">
        <v>23</v>
      </c>
      <c r="E1" s="4" t="s">
        <v>24</v>
      </c>
      <c r="F1" s="40" t="s">
        <v>940</v>
      </c>
      <c r="G1" s="4" t="s">
        <v>947</v>
      </c>
      <c r="H1" s="4" t="s">
        <v>655</v>
      </c>
      <c r="I1" s="4" t="s">
        <v>694</v>
      </c>
      <c r="J1" s="4" t="s">
        <v>25</v>
      </c>
      <c r="K1" s="4" t="s">
        <v>633</v>
      </c>
      <c r="L1" s="4" t="s">
        <v>639</v>
      </c>
      <c r="M1" s="4" t="s">
        <v>546</v>
      </c>
      <c r="N1" s="4" t="s">
        <v>26</v>
      </c>
      <c r="O1" s="4" t="s">
        <v>27</v>
      </c>
      <c r="P1" s="40" t="s">
        <v>843</v>
      </c>
      <c r="Q1" s="4" t="s">
        <v>835</v>
      </c>
      <c r="R1" s="4" t="s">
        <v>28</v>
      </c>
      <c r="S1" s="4" t="s">
        <v>29</v>
      </c>
      <c r="T1" s="4" t="s">
        <v>30</v>
      </c>
      <c r="U1" s="4" t="s">
        <v>31</v>
      </c>
      <c r="V1" s="4" t="s">
        <v>32</v>
      </c>
      <c r="W1" s="40" t="s">
        <v>920</v>
      </c>
      <c r="X1" s="4" t="s">
        <v>926</v>
      </c>
      <c r="Y1" s="4" t="s">
        <v>541</v>
      </c>
      <c r="Z1" s="40" t="s">
        <v>954</v>
      </c>
      <c r="AA1" s="40" t="s">
        <v>33</v>
      </c>
      <c r="AB1" s="4" t="s">
        <v>34</v>
      </c>
      <c r="AC1" s="4" t="s">
        <v>35</v>
      </c>
      <c r="AD1" s="4" t="s">
        <v>36</v>
      </c>
      <c r="AE1" s="4" t="s">
        <v>37</v>
      </c>
      <c r="AF1" s="40" t="s">
        <v>886</v>
      </c>
      <c r="AG1" s="4" t="s">
        <v>897</v>
      </c>
      <c r="AH1" s="4" t="s">
        <v>822</v>
      </c>
      <c r="AI1" s="4" t="s">
        <v>859</v>
      </c>
      <c r="AJ1" s="4" t="s">
        <v>38</v>
      </c>
      <c r="AK1" s="4" t="s">
        <v>39</v>
      </c>
      <c r="AL1" s="40" t="s">
        <v>605</v>
      </c>
      <c r="AM1" s="4" t="s">
        <v>684</v>
      </c>
      <c r="AN1" s="39" t="s">
        <v>40</v>
      </c>
      <c r="AO1" s="39" t="s">
        <v>41</v>
      </c>
      <c r="AP1" s="39" t="s">
        <v>42</v>
      </c>
      <c r="AQ1" s="4" t="s">
        <v>43</v>
      </c>
      <c r="AR1" s="4" t="s">
        <v>44</v>
      </c>
      <c r="AS1" s="4" t="s">
        <v>45</v>
      </c>
      <c r="AT1" s="4" t="s">
        <v>46</v>
      </c>
      <c r="AU1" s="4" t="s">
        <v>47</v>
      </c>
      <c r="AV1" s="4" t="s">
        <v>48</v>
      </c>
      <c r="AW1" s="4" t="s">
        <v>49</v>
      </c>
      <c r="AX1" s="40" t="s">
        <v>50</v>
      </c>
      <c r="AY1" s="4" t="s">
        <v>815</v>
      </c>
      <c r="AZ1" s="4" t="s">
        <v>851</v>
      </c>
      <c r="BA1" s="4" t="s">
        <v>1284</v>
      </c>
      <c r="BB1" s="4" t="s">
        <v>51</v>
      </c>
      <c r="BC1" s="4" t="s">
        <v>805</v>
      </c>
      <c r="BD1" s="4" t="s">
        <v>52</v>
      </c>
      <c r="BE1" s="4" t="s">
        <v>53</v>
      </c>
      <c r="BF1" s="40" t="s">
        <v>54</v>
      </c>
      <c r="BG1" s="4" t="s">
        <v>55</v>
      </c>
      <c r="BH1" s="4" t="s">
        <v>661</v>
      </c>
      <c r="BI1" s="4" t="s">
        <v>666</v>
      </c>
      <c r="BJ1" s="4" t="s">
        <v>675</v>
      </c>
      <c r="BK1" s="4" t="s">
        <v>789</v>
      </c>
      <c r="BL1" s="4" t="s">
        <v>752</v>
      </c>
      <c r="BM1" s="4" t="s">
        <v>766</v>
      </c>
      <c r="BN1" s="4" t="s">
        <v>873</v>
      </c>
      <c r="BO1" s="4" t="s">
        <v>705</v>
      </c>
      <c r="BP1" s="4" t="s">
        <v>714</v>
      </c>
      <c r="BQ1" s="4" t="s">
        <v>780</v>
      </c>
      <c r="BR1" s="4" t="s">
        <v>682</v>
      </c>
      <c r="BS1" s="4" t="s">
        <v>1156</v>
      </c>
      <c r="BT1" s="4" t="s">
        <v>56</v>
      </c>
      <c r="BU1" s="4" t="s">
        <v>732</v>
      </c>
      <c r="BV1" s="4" t="s">
        <v>614</v>
      </c>
      <c r="BW1" s="4" t="s">
        <v>57</v>
      </c>
      <c r="BX1" s="4" t="s">
        <v>910</v>
      </c>
      <c r="BY1" s="4" t="s">
        <v>58</v>
      </c>
      <c r="BZ1" s="4" t="s">
        <v>519</v>
      </c>
      <c r="CA1" s="4" t="s">
        <v>525</v>
      </c>
      <c r="CB1" s="4" t="s">
        <v>1182</v>
      </c>
      <c r="CC1" s="4" t="s">
        <v>59</v>
      </c>
      <c r="CD1" s="4" t="s">
        <v>60</v>
      </c>
      <c r="CE1" s="4" t="s">
        <v>61</v>
      </c>
      <c r="CF1" s="4" t="s">
        <v>62</v>
      </c>
      <c r="CG1" s="4" t="s">
        <v>63</v>
      </c>
      <c r="CH1" s="4" t="s">
        <v>742</v>
      </c>
      <c r="CI1" s="4" t="s">
        <v>723</v>
      </c>
      <c r="CJ1" s="4" t="s">
        <v>65</v>
      </c>
      <c r="CK1" s="4" t="s">
        <v>552</v>
      </c>
      <c r="CL1" s="4" t="s">
        <v>64</v>
      </c>
      <c r="CM1" s="4" t="s">
        <v>502</v>
      </c>
      <c r="CN1" s="4" t="s">
        <v>563</v>
      </c>
      <c r="CO1" s="4" t="s">
        <v>933</v>
      </c>
      <c r="CP1" s="39" t="s">
        <v>571</v>
      </c>
      <c r="CQ1" s="39" t="s">
        <v>576</v>
      </c>
      <c r="CR1" s="39" t="s">
        <v>582</v>
      </c>
      <c r="CS1" s="39" t="s">
        <v>588</v>
      </c>
      <c r="CT1" s="39" t="s">
        <v>883</v>
      </c>
      <c r="CU1" s="4" t="s">
        <v>510</v>
      </c>
    </row>
    <row r="2" spans="1:99" x14ac:dyDescent="0.25">
      <c r="A2" s="85" t="s">
        <v>1338</v>
      </c>
      <c r="B2" s="20" t="str" cm="1">
        <f t="array" ref="B2">"Letzter Schlüssel: feldschlüsselSammlDaten:"&amp;INDEX(_xlfn._xlws.SORT(VALUE(SUBSTITUTE($C$2:$CU$2&amp;0,"feldschlüsselSammlDaten:","")),,-1,TRUE), 1)/10</f>
        <v>Letzter Schlüssel: feldschlüsselSammlDaten:135</v>
      </c>
      <c r="C2" s="3" t="s">
        <v>66</v>
      </c>
      <c r="D2" t="s">
        <v>67</v>
      </c>
      <c r="E2" s="3" t="s">
        <v>68</v>
      </c>
      <c r="F2" s="3" t="s">
        <v>941</v>
      </c>
      <c r="G2" s="3" t="s">
        <v>948</v>
      </c>
      <c r="H2" s="3" t="s">
        <v>656</v>
      </c>
      <c r="I2" s="3" t="s">
        <v>695</v>
      </c>
      <c r="J2" s="3" t="s">
        <v>69</v>
      </c>
      <c r="K2" s="3" t="s">
        <v>634</v>
      </c>
      <c r="L2" s="3" t="s">
        <v>640</v>
      </c>
      <c r="M2" s="3" t="s">
        <v>547</v>
      </c>
      <c r="N2" t="s">
        <v>70</v>
      </c>
      <c r="O2" t="s">
        <v>71</v>
      </c>
      <c r="P2" t="s">
        <v>844</v>
      </c>
      <c r="Q2" t="s">
        <v>836</v>
      </c>
      <c r="R2" t="s">
        <v>72</v>
      </c>
      <c r="S2" t="s">
        <v>73</v>
      </c>
      <c r="T2" t="s">
        <v>74</v>
      </c>
      <c r="U2" t="s">
        <v>75</v>
      </c>
      <c r="V2" t="s">
        <v>76</v>
      </c>
      <c r="W2" t="s">
        <v>921</v>
      </c>
      <c r="X2" t="s">
        <v>927</v>
      </c>
      <c r="Y2" t="s">
        <v>542</v>
      </c>
      <c r="Z2" t="s">
        <v>955</v>
      </c>
      <c r="AA2" t="s">
        <v>77</v>
      </c>
      <c r="AB2" t="s">
        <v>78</v>
      </c>
      <c r="AC2" t="s">
        <v>79</v>
      </c>
      <c r="AD2" t="s">
        <v>80</v>
      </c>
      <c r="AE2" t="s">
        <v>81</v>
      </c>
      <c r="AF2" t="s">
        <v>887</v>
      </c>
      <c r="AG2" t="s">
        <v>898</v>
      </c>
      <c r="AH2" t="s">
        <v>823</v>
      </c>
      <c r="AI2" t="s">
        <v>860</v>
      </c>
      <c r="AJ2" t="s">
        <v>82</v>
      </c>
      <c r="AK2" t="s">
        <v>83</v>
      </c>
      <c r="AL2" t="s">
        <v>606</v>
      </c>
      <c r="AM2" t="s">
        <v>685</v>
      </c>
      <c r="AN2" t="s">
        <v>84</v>
      </c>
      <c r="AO2" t="s">
        <v>85</v>
      </c>
      <c r="AP2" t="s">
        <v>86</v>
      </c>
      <c r="AQ2" t="s">
        <v>87</v>
      </c>
      <c r="AR2" t="s">
        <v>88</v>
      </c>
      <c r="AS2" t="s">
        <v>89</v>
      </c>
      <c r="AT2" t="s">
        <v>90</v>
      </c>
      <c r="AU2" t="s">
        <v>91</v>
      </c>
      <c r="AV2" t="s">
        <v>92</v>
      </c>
      <c r="AW2" t="s">
        <v>93</v>
      </c>
      <c r="AX2" t="s">
        <v>94</v>
      </c>
      <c r="AY2" t="s">
        <v>816</v>
      </c>
      <c r="AZ2" t="s">
        <v>852</v>
      </c>
      <c r="BA2" t="s">
        <v>1285</v>
      </c>
      <c r="BB2" t="s">
        <v>95</v>
      </c>
      <c r="BC2" t="s">
        <v>806</v>
      </c>
      <c r="BD2" t="s">
        <v>96</v>
      </c>
      <c r="BE2" t="s">
        <v>97</v>
      </c>
      <c r="BF2" t="s">
        <v>98</v>
      </c>
      <c r="BG2" t="s">
        <v>99</v>
      </c>
      <c r="BH2" t="s">
        <v>662</v>
      </c>
      <c r="BI2" t="s">
        <v>667</v>
      </c>
      <c r="BJ2" t="s">
        <v>676</v>
      </c>
      <c r="BK2" t="s">
        <v>790</v>
      </c>
      <c r="BL2" t="s">
        <v>753</v>
      </c>
      <c r="BM2" t="s">
        <v>767</v>
      </c>
      <c r="BN2" t="s">
        <v>874</v>
      </c>
      <c r="BO2" t="s">
        <v>706</v>
      </c>
      <c r="BP2" t="s">
        <v>715</v>
      </c>
      <c r="BQ2" t="s">
        <v>781</v>
      </c>
      <c r="BR2" t="s">
        <v>683</v>
      </c>
      <c r="BS2" t="s">
        <v>1157</v>
      </c>
      <c r="BT2" t="s">
        <v>100</v>
      </c>
      <c r="BU2" t="s">
        <v>733</v>
      </c>
      <c r="BV2" t="s">
        <v>615</v>
      </c>
      <c r="BW2" t="s">
        <v>101</v>
      </c>
      <c r="BX2" t="s">
        <v>911</v>
      </c>
      <c r="BY2" t="s">
        <v>102</v>
      </c>
      <c r="BZ2" t="s">
        <v>520</v>
      </c>
      <c r="CA2" t="s">
        <v>526</v>
      </c>
      <c r="CB2" t="s">
        <v>1183</v>
      </c>
      <c r="CC2" t="s">
        <v>103</v>
      </c>
      <c r="CD2" t="s">
        <v>104</v>
      </c>
      <c r="CE2" t="s">
        <v>105</v>
      </c>
      <c r="CF2" t="s">
        <v>106</v>
      </c>
      <c r="CG2" t="s">
        <v>107</v>
      </c>
      <c r="CH2" t="s">
        <v>743</v>
      </c>
      <c r="CI2" t="s">
        <v>724</v>
      </c>
      <c r="CJ2" t="s">
        <v>108</v>
      </c>
      <c r="CK2" t="s">
        <v>553</v>
      </c>
      <c r="CL2" t="s">
        <v>109</v>
      </c>
      <c r="CM2" t="s">
        <v>503</v>
      </c>
      <c r="CN2" t="s">
        <v>564</v>
      </c>
      <c r="CO2" t="s">
        <v>934</v>
      </c>
      <c r="CP2" t="s">
        <v>572</v>
      </c>
      <c r="CQ2" t="s">
        <v>577</v>
      </c>
      <c r="CR2" t="s">
        <v>583</v>
      </c>
      <c r="CS2" t="s">
        <v>589</v>
      </c>
      <c r="CT2" t="s">
        <v>884</v>
      </c>
      <c r="CU2" t="s">
        <v>511</v>
      </c>
    </row>
    <row r="3" spans="1:99" x14ac:dyDescent="0.25">
      <c r="A3">
        <v>1</v>
      </c>
      <c r="B3" s="5" t="s">
        <v>1</v>
      </c>
      <c r="C3" s="3" t="s">
        <v>149</v>
      </c>
      <c r="D3" s="3" t="s">
        <v>111</v>
      </c>
      <c r="E3" s="3" t="s">
        <v>112</v>
      </c>
      <c r="F3" s="3" t="s">
        <v>942</v>
      </c>
      <c r="G3" s="3" t="s">
        <v>950</v>
      </c>
      <c r="H3" s="3" t="s">
        <v>658</v>
      </c>
      <c r="I3" s="3" t="s">
        <v>1305</v>
      </c>
      <c r="J3" s="3" t="s">
        <v>113</v>
      </c>
      <c r="K3" s="3" t="s">
        <v>635</v>
      </c>
      <c r="L3" s="3" t="s">
        <v>642</v>
      </c>
      <c r="M3" s="3" t="s">
        <v>551</v>
      </c>
      <c r="N3" s="3" t="s">
        <v>114</v>
      </c>
      <c r="O3" s="3" t="s">
        <v>115</v>
      </c>
      <c r="P3" s="3" t="s">
        <v>845</v>
      </c>
      <c r="Q3" s="3" t="s">
        <v>837</v>
      </c>
      <c r="R3" s="3" t="s">
        <v>116</v>
      </c>
      <c r="S3" s="3" t="s">
        <v>117</v>
      </c>
      <c r="T3" s="3" t="s">
        <v>210</v>
      </c>
      <c r="U3" s="3" t="s">
        <v>122</v>
      </c>
      <c r="V3" s="3" t="s">
        <v>123</v>
      </c>
      <c r="W3" s="3" t="s">
        <v>922</v>
      </c>
      <c r="X3" s="3" t="s">
        <v>928</v>
      </c>
      <c r="Y3" s="3" t="s">
        <v>544</v>
      </c>
      <c r="Z3" s="3" t="s">
        <v>956</v>
      </c>
      <c r="AA3" s="3" t="s">
        <v>476</v>
      </c>
      <c r="AB3" s="3" t="s">
        <v>477</v>
      </c>
      <c r="AC3" s="3" t="s">
        <v>652</v>
      </c>
      <c r="AD3" s="3" t="s">
        <v>478</v>
      </c>
      <c r="AE3" s="3" t="s">
        <v>479</v>
      </c>
      <c r="AF3" s="3" t="s">
        <v>888</v>
      </c>
      <c r="AG3" s="3" t="s">
        <v>899</v>
      </c>
      <c r="AH3" s="3" t="s">
        <v>824</v>
      </c>
      <c r="AI3" s="3" t="s">
        <v>866</v>
      </c>
      <c r="AJ3" s="3" t="s">
        <v>126</v>
      </c>
      <c r="AK3" s="3" t="s">
        <v>127</v>
      </c>
      <c r="AL3" s="3" t="s">
        <v>608</v>
      </c>
      <c r="AM3" s="3" t="s">
        <v>689</v>
      </c>
      <c r="AN3" t="s">
        <v>624</v>
      </c>
      <c r="AO3" s="3" t="s">
        <v>629</v>
      </c>
      <c r="AP3" s="3" t="s">
        <v>628</v>
      </c>
      <c r="AQ3" s="3" t="s">
        <v>129</v>
      </c>
      <c r="AR3" s="3" t="s">
        <v>130</v>
      </c>
      <c r="AS3" s="3" t="s">
        <v>131</v>
      </c>
      <c r="AT3" s="3" t="s">
        <v>132</v>
      </c>
      <c r="AU3" s="3" t="s">
        <v>133</v>
      </c>
      <c r="AV3" s="3" t="s">
        <v>162</v>
      </c>
      <c r="AW3" s="3" t="s">
        <v>135</v>
      </c>
      <c r="AX3" s="3" t="s">
        <v>1209</v>
      </c>
      <c r="AY3" s="3" t="s">
        <v>817</v>
      </c>
      <c r="AZ3" s="3" t="s">
        <v>853</v>
      </c>
      <c r="BA3" s="3" t="s">
        <v>1286</v>
      </c>
      <c r="BB3" s="3" t="s">
        <v>165</v>
      </c>
      <c r="BC3" s="3" t="s">
        <v>809</v>
      </c>
      <c r="BD3" s="3" t="s">
        <v>166</v>
      </c>
      <c r="BE3" s="3" t="s">
        <v>139</v>
      </c>
      <c r="BF3" s="3" t="s">
        <v>140</v>
      </c>
      <c r="BG3" s="3" t="s">
        <v>168</v>
      </c>
      <c r="BH3" s="3" t="s">
        <v>665</v>
      </c>
      <c r="BI3" s="3" t="s">
        <v>668</v>
      </c>
      <c r="BJ3" s="16" t="s">
        <v>802</v>
      </c>
      <c r="BK3" s="3" t="s">
        <v>794</v>
      </c>
      <c r="BL3" s="3" t="s">
        <v>764</v>
      </c>
      <c r="BM3" s="3" t="s">
        <v>754</v>
      </c>
      <c r="BN3" s="3" t="s">
        <v>875</v>
      </c>
      <c r="BO3" s="3" t="s">
        <v>709</v>
      </c>
      <c r="BP3" s="3" t="s">
        <v>720</v>
      </c>
      <c r="BQ3" s="3" t="s">
        <v>785</v>
      </c>
      <c r="BR3" s="3" t="s">
        <v>702</v>
      </c>
      <c r="BS3" s="3" t="s">
        <v>1158</v>
      </c>
      <c r="BT3" s="3" t="s">
        <v>169</v>
      </c>
      <c r="BU3" s="3" t="s">
        <v>739</v>
      </c>
      <c r="BV3" s="3" t="s">
        <v>618</v>
      </c>
      <c r="BW3" s="3" t="s">
        <v>143</v>
      </c>
      <c r="BX3" s="3" t="s">
        <v>1210</v>
      </c>
      <c r="BY3" s="3" t="s">
        <v>474</v>
      </c>
      <c r="BZ3" s="3" t="s">
        <v>523</v>
      </c>
      <c r="CA3" s="3" t="s">
        <v>528</v>
      </c>
      <c r="CB3" s="3" t="s">
        <v>1181</v>
      </c>
      <c r="CC3" s="3" t="s">
        <v>475</v>
      </c>
      <c r="CD3" t="s">
        <v>488</v>
      </c>
      <c r="CE3" s="3" t="s">
        <v>145</v>
      </c>
      <c r="CF3" s="3" t="s">
        <v>490</v>
      </c>
      <c r="CG3" s="3" t="s">
        <v>146</v>
      </c>
      <c r="CH3" s="3" t="s">
        <v>744</v>
      </c>
      <c r="CI3" s="3" t="s">
        <v>727</v>
      </c>
      <c r="CJ3" t="s">
        <v>147</v>
      </c>
      <c r="CK3" t="s">
        <v>558</v>
      </c>
      <c r="CL3" t="s">
        <v>148</v>
      </c>
      <c r="CM3" s="3" t="s">
        <v>504</v>
      </c>
      <c r="CN3" s="3" t="s">
        <v>567</v>
      </c>
      <c r="CO3" s="3" t="s">
        <v>935</v>
      </c>
      <c r="CP3" s="3" t="s">
        <v>597</v>
      </c>
      <c r="CQ3" s="3" t="s">
        <v>598</v>
      </c>
      <c r="CR3" s="3" t="s">
        <v>599</v>
      </c>
      <c r="CS3" s="3" t="s">
        <v>600</v>
      </c>
      <c r="CT3" s="3" t="s">
        <v>1001</v>
      </c>
      <c r="CU3" s="3" t="s">
        <v>512</v>
      </c>
    </row>
    <row r="4" spans="1:99" x14ac:dyDescent="0.25">
      <c r="A4">
        <v>4</v>
      </c>
      <c r="B4" s="5" t="s">
        <v>120</v>
      </c>
      <c r="C4" s="3" t="s">
        <v>110</v>
      </c>
      <c r="D4" t="s">
        <v>111</v>
      </c>
      <c r="E4" s="3" t="s">
        <v>121</v>
      </c>
      <c r="F4" s="3" t="s">
        <v>942</v>
      </c>
      <c r="G4" s="3" t="s">
        <v>950</v>
      </c>
      <c r="H4" s="3" t="s">
        <v>658</v>
      </c>
      <c r="I4" s="3" t="s">
        <v>696</v>
      </c>
      <c r="J4" s="3" t="s">
        <v>113</v>
      </c>
      <c r="K4" s="3" t="s">
        <v>635</v>
      </c>
      <c r="L4" s="3" t="s">
        <v>646</v>
      </c>
      <c r="M4" s="3" t="s">
        <v>1229</v>
      </c>
      <c r="N4" s="3" t="s">
        <v>114</v>
      </c>
      <c r="O4" s="3" t="s">
        <v>115</v>
      </c>
      <c r="P4" s="3" t="s">
        <v>845</v>
      </c>
      <c r="Q4" s="3" t="s">
        <v>837</v>
      </c>
      <c r="R4" s="3" t="s">
        <v>116</v>
      </c>
      <c r="S4" s="3" t="s">
        <v>117</v>
      </c>
      <c r="T4" s="3" t="s">
        <v>538</v>
      </c>
      <c r="U4" s="3" t="s">
        <v>122</v>
      </c>
      <c r="V4" s="3" t="s">
        <v>123</v>
      </c>
      <c r="W4" s="3" t="s">
        <v>922</v>
      </c>
      <c r="X4" s="3" t="s">
        <v>928</v>
      </c>
      <c r="Y4" s="3" t="s">
        <v>544</v>
      </c>
      <c r="Z4" s="3" t="s">
        <v>956</v>
      </c>
      <c r="AA4" s="3" t="s">
        <v>124</v>
      </c>
      <c r="AB4" s="3" t="s">
        <v>125</v>
      </c>
      <c r="AC4" s="3" t="s">
        <v>653</v>
      </c>
      <c r="AD4" s="3" t="s">
        <v>485</v>
      </c>
      <c r="AE4" s="3" t="s">
        <v>486</v>
      </c>
      <c r="AF4" s="3" t="s">
        <v>888</v>
      </c>
      <c r="AG4" s="3" t="s">
        <v>899</v>
      </c>
      <c r="AH4" s="3" t="s">
        <v>826</v>
      </c>
      <c r="AI4" s="3" t="s">
        <v>861</v>
      </c>
      <c r="AJ4" s="3" t="s">
        <v>126</v>
      </c>
      <c r="AK4" s="3" t="s">
        <v>750</v>
      </c>
      <c r="AL4" s="3" t="s">
        <v>609</v>
      </c>
      <c r="AM4" s="3" t="s">
        <v>689</v>
      </c>
      <c r="AN4" s="3" t="s">
        <v>128</v>
      </c>
      <c r="AO4" s="3" t="s">
        <v>627</v>
      </c>
      <c r="AP4" s="3" t="s">
        <v>628</v>
      </c>
      <c r="AQ4" s="3" t="s">
        <v>129</v>
      </c>
      <c r="AR4" s="3" t="s">
        <v>130</v>
      </c>
      <c r="AS4" s="3" t="s">
        <v>131</v>
      </c>
      <c r="AT4" s="3" t="s">
        <v>132</v>
      </c>
      <c r="AU4" s="3" t="s">
        <v>133</v>
      </c>
      <c r="AV4" s="3" t="s">
        <v>227</v>
      </c>
      <c r="AW4" s="3" t="s">
        <v>135</v>
      </c>
      <c r="AX4" s="3" t="s">
        <v>136</v>
      </c>
      <c r="AY4" s="3" t="s">
        <v>817</v>
      </c>
      <c r="AZ4" s="3" t="s">
        <v>853</v>
      </c>
      <c r="BA4" s="3" t="s">
        <v>1286</v>
      </c>
      <c r="BB4" s="3" t="s">
        <v>137</v>
      </c>
      <c r="BC4" s="3" t="s">
        <v>809</v>
      </c>
      <c r="BD4" s="3" t="s">
        <v>138</v>
      </c>
      <c r="BE4" s="3" t="s">
        <v>139</v>
      </c>
      <c r="BF4" s="3" t="s">
        <v>140</v>
      </c>
      <c r="BG4" s="3" t="s">
        <v>141</v>
      </c>
      <c r="BH4" s="3" t="s">
        <v>665</v>
      </c>
      <c r="BI4" s="3" t="s">
        <v>668</v>
      </c>
      <c r="BJ4" s="16" t="s">
        <v>802</v>
      </c>
      <c r="BK4" s="3" t="s">
        <v>803</v>
      </c>
      <c r="BL4" s="3" t="s">
        <v>771</v>
      </c>
      <c r="BM4" s="3" t="s">
        <v>770</v>
      </c>
      <c r="BN4" s="3" t="s">
        <v>875</v>
      </c>
      <c r="BO4" s="3" t="s">
        <v>709</v>
      </c>
      <c r="BP4" s="3" t="s">
        <v>720</v>
      </c>
      <c r="BQ4" s="3" t="s">
        <v>786</v>
      </c>
      <c r="BR4" s="3" t="s">
        <v>702</v>
      </c>
      <c r="BS4" s="3" t="s">
        <v>1158</v>
      </c>
      <c r="BT4" s="3" t="s">
        <v>142</v>
      </c>
      <c r="BU4" s="3" t="s">
        <v>739</v>
      </c>
      <c r="BV4" s="3" t="s">
        <v>621</v>
      </c>
      <c r="BW4" s="3" t="s">
        <v>143</v>
      </c>
      <c r="BX4" s="3" t="s">
        <v>1210</v>
      </c>
      <c r="BY4" s="3" t="s">
        <v>532</v>
      </c>
      <c r="BZ4" s="3" t="s">
        <v>531</v>
      </c>
      <c r="CA4" s="3" t="s">
        <v>527</v>
      </c>
      <c r="CB4" s="3" t="s">
        <v>1184</v>
      </c>
      <c r="CC4" s="3" t="s">
        <v>475</v>
      </c>
      <c r="CD4" s="3" t="s">
        <v>491</v>
      </c>
      <c r="CE4" s="3" t="s">
        <v>492</v>
      </c>
      <c r="CF4" s="3" t="s">
        <v>493</v>
      </c>
      <c r="CG4" s="3" t="s">
        <v>146</v>
      </c>
      <c r="CH4" s="3" t="s">
        <v>746</v>
      </c>
      <c r="CI4" s="3" t="s">
        <v>727</v>
      </c>
      <c r="CJ4" t="s">
        <v>147</v>
      </c>
      <c r="CK4" t="s">
        <v>558</v>
      </c>
      <c r="CL4" t="s">
        <v>148</v>
      </c>
      <c r="CM4" s="3" t="s">
        <v>504</v>
      </c>
      <c r="CN4" s="3" t="s">
        <v>567</v>
      </c>
      <c r="CO4" s="3" t="s">
        <v>935</v>
      </c>
      <c r="CP4" s="3" t="s">
        <v>597</v>
      </c>
      <c r="CQ4" s="3" t="s">
        <v>598</v>
      </c>
      <c r="CR4" s="3" t="s">
        <v>599</v>
      </c>
      <c r="CS4" s="3" t="s">
        <v>600</v>
      </c>
      <c r="CT4" s="3" t="s">
        <v>1001</v>
      </c>
      <c r="CU4" s="3" t="s">
        <v>512</v>
      </c>
    </row>
    <row r="5" spans="1:99" x14ac:dyDescent="0.25">
      <c r="A5">
        <v>3</v>
      </c>
      <c r="B5" s="5" t="s">
        <v>1212</v>
      </c>
      <c r="C5" s="3" t="s">
        <v>149</v>
      </c>
      <c r="D5" t="s">
        <v>111</v>
      </c>
      <c r="E5" s="3" t="s">
        <v>112</v>
      </c>
      <c r="F5" s="3" t="s">
        <v>942</v>
      </c>
      <c r="G5" s="3" t="s">
        <v>950</v>
      </c>
      <c r="H5" s="3" t="s">
        <v>658</v>
      </c>
      <c r="I5" s="3" t="s">
        <v>696</v>
      </c>
      <c r="J5" s="3" t="s">
        <v>113</v>
      </c>
      <c r="K5" s="3" t="s">
        <v>635</v>
      </c>
      <c r="L5" s="3" t="s">
        <v>642</v>
      </c>
      <c r="M5" s="3" t="s">
        <v>551</v>
      </c>
      <c r="N5" s="3" t="s">
        <v>114</v>
      </c>
      <c r="O5" s="3" t="s">
        <v>115</v>
      </c>
      <c r="P5" s="3" t="s">
        <v>845</v>
      </c>
      <c r="Q5" s="3" t="s">
        <v>837</v>
      </c>
      <c r="R5" s="3" t="s">
        <v>116</v>
      </c>
      <c r="S5" s="3" t="s">
        <v>117</v>
      </c>
      <c r="T5" s="3" t="s">
        <v>210</v>
      </c>
      <c r="U5" s="3" t="s">
        <v>122</v>
      </c>
      <c r="V5" s="3" t="s">
        <v>123</v>
      </c>
      <c r="W5" s="3" t="s">
        <v>922</v>
      </c>
      <c r="X5" s="3" t="s">
        <v>928</v>
      </c>
      <c r="Y5" s="3" t="s">
        <v>544</v>
      </c>
      <c r="Z5" s="3" t="s">
        <v>956</v>
      </c>
      <c r="AA5" s="3" t="s">
        <v>476</v>
      </c>
      <c r="AB5" s="3" t="s">
        <v>477</v>
      </c>
      <c r="AC5" s="3" t="s">
        <v>652</v>
      </c>
      <c r="AD5" s="3" t="s">
        <v>478</v>
      </c>
      <c r="AE5" s="3" t="s">
        <v>479</v>
      </c>
      <c r="AF5" s="3" t="s">
        <v>888</v>
      </c>
      <c r="AG5" s="3" t="s">
        <v>899</v>
      </c>
      <c r="AH5" s="3" t="s">
        <v>824</v>
      </c>
      <c r="AI5" s="3" t="s">
        <v>866</v>
      </c>
      <c r="AJ5" s="3" t="s">
        <v>126</v>
      </c>
      <c r="AK5" s="3" t="s">
        <v>127</v>
      </c>
      <c r="AL5" s="3" t="s">
        <v>608</v>
      </c>
      <c r="AM5" s="3" t="s">
        <v>689</v>
      </c>
      <c r="AN5" s="3" t="s">
        <v>624</v>
      </c>
      <c r="AO5" s="3" t="s">
        <v>629</v>
      </c>
      <c r="AP5" s="3" t="s">
        <v>628</v>
      </c>
      <c r="AQ5" s="3" t="s">
        <v>129</v>
      </c>
      <c r="AR5" s="3" t="s">
        <v>130</v>
      </c>
      <c r="AS5" s="3" t="s">
        <v>131</v>
      </c>
      <c r="AT5" s="3" t="s">
        <v>132</v>
      </c>
      <c r="AU5" s="3" t="s">
        <v>133</v>
      </c>
      <c r="AV5" s="3" t="s">
        <v>162</v>
      </c>
      <c r="AW5" s="3" t="s">
        <v>135</v>
      </c>
      <c r="AX5" s="3" t="s">
        <v>1209</v>
      </c>
      <c r="AY5" s="3" t="s">
        <v>817</v>
      </c>
      <c r="AZ5" s="3" t="s">
        <v>853</v>
      </c>
      <c r="BA5" s="3" t="s">
        <v>1286</v>
      </c>
      <c r="BB5" s="3" t="s">
        <v>165</v>
      </c>
      <c r="BC5" s="3" t="s">
        <v>809</v>
      </c>
      <c r="BD5" s="3" t="s">
        <v>166</v>
      </c>
      <c r="BE5" s="3" t="s">
        <v>139</v>
      </c>
      <c r="BF5" s="3" t="s">
        <v>140</v>
      </c>
      <c r="BG5" s="3" t="s">
        <v>168</v>
      </c>
      <c r="BH5" s="3" t="s">
        <v>665</v>
      </c>
      <c r="BI5" s="3" t="s">
        <v>668</v>
      </c>
      <c r="BJ5" s="16" t="s">
        <v>802</v>
      </c>
      <c r="BK5" s="3" t="s">
        <v>794</v>
      </c>
      <c r="BL5" s="3" t="s">
        <v>764</v>
      </c>
      <c r="BM5" s="3" t="s">
        <v>754</v>
      </c>
      <c r="BN5" s="3" t="s">
        <v>875</v>
      </c>
      <c r="BO5" s="3" t="s">
        <v>709</v>
      </c>
      <c r="BP5" s="3" t="s">
        <v>720</v>
      </c>
      <c r="BQ5" s="3" t="s">
        <v>785</v>
      </c>
      <c r="BR5" s="3" t="s">
        <v>702</v>
      </c>
      <c r="BS5" s="3" t="s">
        <v>1158</v>
      </c>
      <c r="BT5" s="3" t="s">
        <v>169</v>
      </c>
      <c r="BU5" s="3" t="s">
        <v>739</v>
      </c>
      <c r="BV5" s="3" t="s">
        <v>618</v>
      </c>
      <c r="BW5" s="3" t="s">
        <v>143</v>
      </c>
      <c r="BX5" s="3" t="s">
        <v>1210</v>
      </c>
      <c r="BY5" s="3" t="s">
        <v>474</v>
      </c>
      <c r="BZ5" s="3" t="s">
        <v>523</v>
      </c>
      <c r="CA5" s="3" t="s">
        <v>528</v>
      </c>
      <c r="CB5" s="3" t="s">
        <v>1181</v>
      </c>
      <c r="CC5" s="3" t="s">
        <v>475</v>
      </c>
      <c r="CD5" s="3" t="s">
        <v>488</v>
      </c>
      <c r="CE5" s="3" t="s">
        <v>145</v>
      </c>
      <c r="CF5" s="3" t="s">
        <v>490</v>
      </c>
      <c r="CG5" s="3" t="s">
        <v>146</v>
      </c>
      <c r="CH5" s="3" t="s">
        <v>744</v>
      </c>
      <c r="CI5" s="3" t="s">
        <v>727</v>
      </c>
      <c r="CJ5" t="s">
        <v>147</v>
      </c>
      <c r="CK5" t="s">
        <v>558</v>
      </c>
      <c r="CL5" t="s">
        <v>148</v>
      </c>
      <c r="CM5" s="3" t="s">
        <v>504</v>
      </c>
      <c r="CN5" s="3" t="s">
        <v>567</v>
      </c>
      <c r="CO5" s="3" t="s">
        <v>935</v>
      </c>
      <c r="CP5" s="3" t="s">
        <v>597</v>
      </c>
      <c r="CQ5" s="3" t="s">
        <v>598</v>
      </c>
      <c r="CR5" s="3" t="s">
        <v>599</v>
      </c>
      <c r="CS5" s="3" t="s">
        <v>600</v>
      </c>
      <c r="CT5" s="3" t="s">
        <v>1001</v>
      </c>
      <c r="CU5" s="3" t="s">
        <v>512</v>
      </c>
    </row>
    <row r="6" spans="1:99" x14ac:dyDescent="0.25">
      <c r="A6">
        <v>2</v>
      </c>
      <c r="B6" s="5" t="s">
        <v>14</v>
      </c>
      <c r="C6" s="3" t="s">
        <v>499</v>
      </c>
      <c r="D6" t="s">
        <v>111</v>
      </c>
      <c r="E6" s="3" t="s">
        <v>150</v>
      </c>
      <c r="F6" s="3" t="s">
        <v>942</v>
      </c>
      <c r="G6" s="3" t="s">
        <v>950</v>
      </c>
      <c r="H6" s="3" t="s">
        <v>658</v>
      </c>
      <c r="I6" s="3" t="s">
        <v>696</v>
      </c>
      <c r="J6" s="3" t="s">
        <v>113</v>
      </c>
      <c r="K6" s="3" t="s">
        <v>635</v>
      </c>
      <c r="L6" s="3" t="s">
        <v>642</v>
      </c>
      <c r="M6" s="3" t="s">
        <v>551</v>
      </c>
      <c r="N6" s="3" t="s">
        <v>114</v>
      </c>
      <c r="O6" s="3" t="s">
        <v>115</v>
      </c>
      <c r="P6" s="3" t="s">
        <v>845</v>
      </c>
      <c r="Q6" s="3" t="s">
        <v>837</v>
      </c>
      <c r="R6" s="3" t="s">
        <v>151</v>
      </c>
      <c r="S6" s="3" t="s">
        <v>152</v>
      </c>
      <c r="T6" s="3" t="s">
        <v>118</v>
      </c>
      <c r="U6" s="3" t="s">
        <v>153</v>
      </c>
      <c r="V6" s="3" t="s">
        <v>153</v>
      </c>
      <c r="W6" s="3" t="s">
        <v>922</v>
      </c>
      <c r="X6" s="3" t="s">
        <v>928</v>
      </c>
      <c r="Y6" s="3" t="s">
        <v>544</v>
      </c>
      <c r="Z6" s="3" t="s">
        <v>956</v>
      </c>
      <c r="AA6" s="3" t="s">
        <v>124</v>
      </c>
      <c r="AB6" s="3" t="s">
        <v>125</v>
      </c>
      <c r="AC6" s="3" t="s">
        <v>653</v>
      </c>
      <c r="AD6" s="3" t="s">
        <v>478</v>
      </c>
      <c r="AE6" s="3" t="s">
        <v>479</v>
      </c>
      <c r="AF6" s="3" t="s">
        <v>888</v>
      </c>
      <c r="AG6" s="3" t="s">
        <v>899</v>
      </c>
      <c r="AH6" s="3" t="s">
        <v>824</v>
      </c>
      <c r="AI6" s="3" t="s">
        <v>866</v>
      </c>
      <c r="AJ6" s="3" t="s">
        <v>154</v>
      </c>
      <c r="AK6" s="3" t="s">
        <v>155</v>
      </c>
      <c r="AL6" s="3" t="s">
        <v>608</v>
      </c>
      <c r="AM6" s="3" t="s">
        <v>686</v>
      </c>
      <c r="AN6" s="3" t="s">
        <v>119</v>
      </c>
      <c r="AO6" s="3" t="s">
        <v>156</v>
      </c>
      <c r="AP6" s="3" t="s">
        <v>157</v>
      </c>
      <c r="AQ6" s="3" t="s">
        <v>158</v>
      </c>
      <c r="AR6" s="3" t="s">
        <v>159</v>
      </c>
      <c r="AS6" s="3" t="s">
        <v>160</v>
      </c>
      <c r="AT6" s="3" t="s">
        <v>161</v>
      </c>
      <c r="AU6" s="3" t="s">
        <v>133</v>
      </c>
      <c r="AV6" s="3" t="s">
        <v>162</v>
      </c>
      <c r="AW6" s="3" t="s">
        <v>163</v>
      </c>
      <c r="AX6" s="3" t="s">
        <v>164</v>
      </c>
      <c r="AY6" s="3" t="s">
        <v>817</v>
      </c>
      <c r="AZ6" s="3" t="s">
        <v>853</v>
      </c>
      <c r="BA6" s="3" t="s">
        <v>1286</v>
      </c>
      <c r="BB6" s="3" t="s">
        <v>165</v>
      </c>
      <c r="BC6" s="3" t="s">
        <v>809</v>
      </c>
      <c r="BD6" s="3" t="s">
        <v>166</v>
      </c>
      <c r="BE6" s="3" t="s">
        <v>139</v>
      </c>
      <c r="BF6" s="3" t="s">
        <v>167</v>
      </c>
      <c r="BG6" s="3" t="s">
        <v>168</v>
      </c>
      <c r="BH6" s="3" t="s">
        <v>665</v>
      </c>
      <c r="BI6" s="3" t="s">
        <v>668</v>
      </c>
      <c r="BJ6" s="18" t="s">
        <v>800</v>
      </c>
      <c r="BK6" s="3" t="s">
        <v>794</v>
      </c>
      <c r="BL6" s="3" t="s">
        <v>764</v>
      </c>
      <c r="BM6" s="3" t="s">
        <v>754</v>
      </c>
      <c r="BN6" s="3" t="s">
        <v>875</v>
      </c>
      <c r="BO6" s="3" t="s">
        <v>709</v>
      </c>
      <c r="BP6" s="3" t="s">
        <v>720</v>
      </c>
      <c r="BQ6" s="3" t="s">
        <v>785</v>
      </c>
      <c r="BR6" s="3" t="s">
        <v>702</v>
      </c>
      <c r="BS6" s="3" t="s">
        <v>1158</v>
      </c>
      <c r="BT6" s="3" t="s">
        <v>169</v>
      </c>
      <c r="BU6" s="3" t="s">
        <v>739</v>
      </c>
      <c r="BV6" s="3" t="s">
        <v>618</v>
      </c>
      <c r="BW6" s="3" t="s">
        <v>170</v>
      </c>
      <c r="BX6" s="3" t="s">
        <v>1210</v>
      </c>
      <c r="BY6" s="3" t="s">
        <v>171</v>
      </c>
      <c r="BZ6" s="3" t="s">
        <v>534</v>
      </c>
      <c r="CA6" s="3" t="s">
        <v>535</v>
      </c>
      <c r="CB6" s="3" t="s">
        <v>1181</v>
      </c>
      <c r="CC6" s="3" t="s">
        <v>144</v>
      </c>
      <c r="CD6" s="3" t="s">
        <v>488</v>
      </c>
      <c r="CE6" s="3" t="s">
        <v>145</v>
      </c>
      <c r="CF6" s="3" t="s">
        <v>487</v>
      </c>
      <c r="CG6" s="3" t="s">
        <v>146</v>
      </c>
      <c r="CH6" s="3" t="s">
        <v>744</v>
      </c>
      <c r="CI6" s="3" t="s">
        <v>727</v>
      </c>
      <c r="CJ6" t="s">
        <v>172</v>
      </c>
      <c r="CK6" s="3" t="s">
        <v>558</v>
      </c>
      <c r="CL6" t="s">
        <v>148</v>
      </c>
      <c r="CM6" s="3" t="s">
        <v>504</v>
      </c>
      <c r="CN6" s="3" t="s">
        <v>567</v>
      </c>
      <c r="CO6" s="3" t="s">
        <v>935</v>
      </c>
      <c r="CP6" s="3" t="s">
        <v>597</v>
      </c>
      <c r="CQ6" s="3" t="s">
        <v>598</v>
      </c>
      <c r="CR6" s="3" t="s">
        <v>599</v>
      </c>
      <c r="CS6" s="3" t="s">
        <v>600</v>
      </c>
      <c r="CT6" s="3" t="s">
        <v>1001</v>
      </c>
      <c r="CU6" s="3" t="s">
        <v>512</v>
      </c>
    </row>
    <row r="7" spans="1:99" x14ac:dyDescent="0.25">
      <c r="A7">
        <v>4</v>
      </c>
      <c r="B7" s="5" t="s">
        <v>173</v>
      </c>
      <c r="C7" s="3" t="s">
        <v>174</v>
      </c>
      <c r="D7" t="s">
        <v>175</v>
      </c>
      <c r="E7" s="3" t="s">
        <v>176</v>
      </c>
      <c r="F7" s="3" t="s">
        <v>943</v>
      </c>
      <c r="G7" s="3" t="s">
        <v>949</v>
      </c>
      <c r="H7" s="3" t="s">
        <v>658</v>
      </c>
      <c r="I7" s="3" t="s">
        <v>1304</v>
      </c>
      <c r="J7" s="3" t="s">
        <v>177</v>
      </c>
      <c r="K7" s="3" t="s">
        <v>637</v>
      </c>
      <c r="L7" s="3" t="s">
        <v>645</v>
      </c>
      <c r="M7" s="3" t="s">
        <v>1230</v>
      </c>
      <c r="N7" s="3" t="s">
        <v>178</v>
      </c>
      <c r="O7" s="3" t="s">
        <v>179</v>
      </c>
      <c r="P7" s="3" t="s">
        <v>846</v>
      </c>
      <c r="Q7" s="3" t="s">
        <v>838</v>
      </c>
      <c r="R7" s="3" t="s">
        <v>180</v>
      </c>
      <c r="S7" s="3" t="s">
        <v>181</v>
      </c>
      <c r="T7" s="3" t="s">
        <v>537</v>
      </c>
      <c r="U7" s="3" t="s">
        <v>182</v>
      </c>
      <c r="V7" s="3" t="s">
        <v>183</v>
      </c>
      <c r="W7" s="3" t="s">
        <v>1340</v>
      </c>
      <c r="X7" s="3" t="s">
        <v>929</v>
      </c>
      <c r="Y7" s="3" t="s">
        <v>544</v>
      </c>
      <c r="Z7" s="3" t="s">
        <v>957</v>
      </c>
      <c r="AA7" s="3" t="s">
        <v>184</v>
      </c>
      <c r="AB7" s="3" t="s">
        <v>185</v>
      </c>
      <c r="AC7" s="3" t="s">
        <v>654</v>
      </c>
      <c r="AD7" s="3" t="s">
        <v>481</v>
      </c>
      <c r="AE7" s="3" t="s">
        <v>480</v>
      </c>
      <c r="AF7" s="3" t="s">
        <v>889</v>
      </c>
      <c r="AG7" s="3" t="s">
        <v>900</v>
      </c>
      <c r="AH7" s="3" t="s">
        <v>827</v>
      </c>
      <c r="AI7" s="3" t="s">
        <v>867</v>
      </c>
      <c r="AJ7" s="3" t="s">
        <v>1060</v>
      </c>
      <c r="AK7" s="3" t="s">
        <v>1059</v>
      </c>
      <c r="AL7" s="3" t="s">
        <v>610</v>
      </c>
      <c r="AM7" s="3" t="s">
        <v>690</v>
      </c>
      <c r="AN7" s="3" t="s">
        <v>186</v>
      </c>
      <c r="AO7" s="3" t="s">
        <v>632</v>
      </c>
      <c r="AP7" s="3" t="s">
        <v>626</v>
      </c>
      <c r="AQ7" s="3" t="s">
        <v>187</v>
      </c>
      <c r="AR7" s="3" t="s">
        <v>188</v>
      </c>
      <c r="AS7" s="3" t="s">
        <v>189</v>
      </c>
      <c r="AT7" s="3" t="s">
        <v>190</v>
      </c>
      <c r="AU7" s="3" t="s">
        <v>191</v>
      </c>
      <c r="AV7" s="3" t="s">
        <v>473</v>
      </c>
      <c r="AW7" s="3" t="s">
        <v>192</v>
      </c>
      <c r="AX7" s="3" t="s">
        <v>193</v>
      </c>
      <c r="AY7" s="3" t="s">
        <v>819</v>
      </c>
      <c r="AZ7" s="3" t="s">
        <v>854</v>
      </c>
      <c r="BA7" s="3" t="s">
        <v>1287</v>
      </c>
      <c r="BB7" s="3" t="s">
        <v>810</v>
      </c>
      <c r="BC7" s="3" t="s">
        <v>811</v>
      </c>
      <c r="BD7" s="3" t="s">
        <v>194</v>
      </c>
      <c r="BE7" s="3" t="s">
        <v>195</v>
      </c>
      <c r="BF7" s="3" t="s">
        <v>196</v>
      </c>
      <c r="BG7" s="3" t="s">
        <v>197</v>
      </c>
      <c r="BH7" s="3" t="s">
        <v>671</v>
      </c>
      <c r="BI7" s="3" t="s">
        <v>670</v>
      </c>
      <c r="BJ7" s="18" t="s">
        <v>801</v>
      </c>
      <c r="BK7" s="3" t="s">
        <v>804</v>
      </c>
      <c r="BL7" s="3" t="s">
        <v>769</v>
      </c>
      <c r="BM7" s="3" t="s">
        <v>770</v>
      </c>
      <c r="BN7" s="3" t="s">
        <v>876</v>
      </c>
      <c r="BO7" s="3" t="s">
        <v>710</v>
      </c>
      <c r="BP7" s="3" t="s">
        <v>722</v>
      </c>
      <c r="BQ7" s="3" t="s">
        <v>787</v>
      </c>
      <c r="BR7" s="3" t="s">
        <v>704</v>
      </c>
      <c r="BS7" s="3" t="s">
        <v>1159</v>
      </c>
      <c r="BT7" s="3" t="s">
        <v>198</v>
      </c>
      <c r="BU7" s="3" t="s">
        <v>737</v>
      </c>
      <c r="BV7" s="3" t="s">
        <v>738</v>
      </c>
      <c r="BW7" s="3" t="s">
        <v>199</v>
      </c>
      <c r="BX7" s="3" t="s">
        <v>1211</v>
      </c>
      <c r="BY7" s="3" t="s">
        <v>681</v>
      </c>
      <c r="BZ7" s="3" t="s">
        <v>533</v>
      </c>
      <c r="CA7" s="3" t="s">
        <v>536</v>
      </c>
      <c r="CB7" s="3" t="s">
        <v>1185</v>
      </c>
      <c r="CC7" s="3" t="s">
        <v>200</v>
      </c>
      <c r="CD7" s="3" t="s">
        <v>779</v>
      </c>
      <c r="CE7" s="3" t="s">
        <v>778</v>
      </c>
      <c r="CF7" s="3" t="s">
        <v>777</v>
      </c>
      <c r="CG7" s="3" t="s">
        <v>201</v>
      </c>
      <c r="CH7" s="3" t="s">
        <v>747</v>
      </c>
      <c r="CI7" s="3" t="s">
        <v>728</v>
      </c>
      <c r="CJ7" t="s">
        <v>202</v>
      </c>
      <c r="CK7" s="3" t="s">
        <v>557</v>
      </c>
      <c r="CL7" t="s">
        <v>203</v>
      </c>
      <c r="CM7" s="3" t="s">
        <v>505</v>
      </c>
      <c r="CN7" s="3" t="s">
        <v>568</v>
      </c>
      <c r="CO7" s="3" t="s">
        <v>936</v>
      </c>
      <c r="CP7" s="3" t="s">
        <v>601</v>
      </c>
      <c r="CQ7" s="3" t="s">
        <v>602</v>
      </c>
      <c r="CR7" s="3" t="s">
        <v>603</v>
      </c>
      <c r="CS7" s="3" t="s">
        <v>604</v>
      </c>
      <c r="CT7" s="3" t="s">
        <v>1002</v>
      </c>
      <c r="CU7" s="3" t="s">
        <v>514</v>
      </c>
    </row>
    <row r="8" spans="1:99" x14ac:dyDescent="0.25">
      <c r="A8">
        <v>8</v>
      </c>
      <c r="B8" s="5" t="s">
        <v>204</v>
      </c>
      <c r="C8" s="6" t="s">
        <v>205</v>
      </c>
      <c r="D8" s="6" t="s">
        <v>206</v>
      </c>
      <c r="E8" s="6" t="s">
        <v>207</v>
      </c>
      <c r="F8" s="6" t="s">
        <v>944</v>
      </c>
      <c r="G8" s="6" t="s">
        <v>951</v>
      </c>
      <c r="H8" s="6" t="s">
        <v>658</v>
      </c>
      <c r="I8" s="6" t="s">
        <v>696</v>
      </c>
      <c r="J8" s="6" t="s">
        <v>113</v>
      </c>
      <c r="K8" s="6" t="s">
        <v>635</v>
      </c>
      <c r="L8" s="6" t="s">
        <v>642</v>
      </c>
      <c r="M8" s="6" t="s">
        <v>548</v>
      </c>
      <c r="N8" s="6" t="s">
        <v>1011</v>
      </c>
      <c r="O8" s="6" t="s">
        <v>1012</v>
      </c>
      <c r="P8" s="6" t="s">
        <v>847</v>
      </c>
      <c r="Q8" s="6" t="s">
        <v>839</v>
      </c>
      <c r="R8" s="6" t="s">
        <v>208</v>
      </c>
      <c r="S8" s="6" t="s">
        <v>209</v>
      </c>
      <c r="T8" s="6" t="s">
        <v>210</v>
      </c>
      <c r="U8" s="6" t="s">
        <v>211</v>
      </c>
      <c r="V8" s="6" t="s">
        <v>212</v>
      </c>
      <c r="W8" s="6" t="s">
        <v>923</v>
      </c>
      <c r="X8" s="6" t="s">
        <v>930</v>
      </c>
      <c r="Y8" s="6" t="s">
        <v>544</v>
      </c>
      <c r="Z8" s="6" t="s">
        <v>958</v>
      </c>
      <c r="AA8" s="6" t="s">
        <v>213</v>
      </c>
      <c r="AB8" s="6" t="s">
        <v>214</v>
      </c>
      <c r="AC8" s="6" t="s">
        <v>215</v>
      </c>
      <c r="AD8" s="6" t="s">
        <v>216</v>
      </c>
      <c r="AE8" s="6" t="s">
        <v>217</v>
      </c>
      <c r="AF8" s="6" t="s">
        <v>890</v>
      </c>
      <c r="AG8" s="6" t="s">
        <v>901</v>
      </c>
      <c r="AH8" s="6" t="s">
        <v>824</v>
      </c>
      <c r="AI8" s="6" t="s">
        <v>863</v>
      </c>
      <c r="AJ8" s="6" t="s">
        <v>218</v>
      </c>
      <c r="AK8" s="6" t="s">
        <v>219</v>
      </c>
      <c r="AL8" s="6" t="s">
        <v>608</v>
      </c>
      <c r="AM8" s="6" t="s">
        <v>686</v>
      </c>
      <c r="AN8" s="6" t="s">
        <v>220</v>
      </c>
      <c r="AO8" s="6" t="s">
        <v>221</v>
      </c>
      <c r="AP8" s="6" t="s">
        <v>157</v>
      </c>
      <c r="AQ8" s="6" t="s">
        <v>222</v>
      </c>
      <c r="AR8" s="6" t="s">
        <v>223</v>
      </c>
      <c r="AS8" s="6" t="s">
        <v>224</v>
      </c>
      <c r="AT8" s="6" t="s">
        <v>225</v>
      </c>
      <c r="AU8" s="6" t="s">
        <v>226</v>
      </c>
      <c r="AV8" s="6" t="s">
        <v>162</v>
      </c>
      <c r="AW8" s="6" t="s">
        <v>228</v>
      </c>
      <c r="AX8" s="6" t="s">
        <v>136</v>
      </c>
      <c r="AY8" s="6" t="s">
        <v>817</v>
      </c>
      <c r="AZ8" s="6" t="s">
        <v>855</v>
      </c>
      <c r="BA8" s="6" t="s">
        <v>1288</v>
      </c>
      <c r="BB8" s="6" t="s">
        <v>137</v>
      </c>
      <c r="BC8" s="6" t="s">
        <v>807</v>
      </c>
      <c r="BD8" s="6" t="s">
        <v>229</v>
      </c>
      <c r="BE8" s="6" t="s">
        <v>230</v>
      </c>
      <c r="BF8" s="6" t="s">
        <v>231</v>
      </c>
      <c r="BG8" s="6" t="s">
        <v>232</v>
      </c>
      <c r="BH8" s="6" t="s">
        <v>663</v>
      </c>
      <c r="BI8" s="6" t="s">
        <v>672</v>
      </c>
      <c r="BJ8" s="6" t="s">
        <v>677</v>
      </c>
      <c r="BK8" s="6" t="s">
        <v>792</v>
      </c>
      <c r="BL8" s="6" t="s">
        <v>757</v>
      </c>
      <c r="BM8" s="6" t="s">
        <v>754</v>
      </c>
      <c r="BN8" s="6" t="s">
        <v>877</v>
      </c>
      <c r="BO8" s="6" t="s">
        <v>707</v>
      </c>
      <c r="BP8" s="6" t="s">
        <v>717</v>
      </c>
      <c r="BQ8" s="6" t="s">
        <v>782</v>
      </c>
      <c r="BR8" s="6" t="s">
        <v>700</v>
      </c>
      <c r="BS8" s="6" t="s">
        <v>1160</v>
      </c>
      <c r="BT8" s="6" t="s">
        <v>233</v>
      </c>
      <c r="BU8" s="6" t="s">
        <v>734</v>
      </c>
      <c r="BV8" s="6" t="s">
        <v>616</v>
      </c>
      <c r="BW8" s="6" t="s">
        <v>234</v>
      </c>
      <c r="BX8" s="6" t="s">
        <v>913</v>
      </c>
      <c r="BY8" s="6" t="s">
        <v>235</v>
      </c>
      <c r="BZ8" s="6" t="s">
        <v>522</v>
      </c>
      <c r="CA8" s="6" t="s">
        <v>528</v>
      </c>
      <c r="CB8" s="6" t="s">
        <v>1186</v>
      </c>
      <c r="CC8" s="6" t="s">
        <v>236</v>
      </c>
      <c r="CD8" s="6" t="s">
        <v>489</v>
      </c>
      <c r="CE8" s="6" t="s">
        <v>237</v>
      </c>
      <c r="CF8" s="6" t="s">
        <v>238</v>
      </c>
      <c r="CG8" s="6" t="s">
        <v>239</v>
      </c>
      <c r="CH8" s="6" t="s">
        <v>744</v>
      </c>
      <c r="CI8" s="6" t="s">
        <v>725</v>
      </c>
      <c r="CJ8" s="6" t="s">
        <v>147</v>
      </c>
      <c r="CK8" s="6" t="s">
        <v>555</v>
      </c>
      <c r="CL8" s="6" t="s">
        <v>240</v>
      </c>
      <c r="CM8" s="6" t="s">
        <v>504</v>
      </c>
      <c r="CN8" s="6" t="s">
        <v>565</v>
      </c>
      <c r="CO8" s="6" t="s">
        <v>937</v>
      </c>
      <c r="CP8" s="6" t="s">
        <v>573</v>
      </c>
      <c r="CQ8" s="6" t="s">
        <v>578</v>
      </c>
      <c r="CR8" s="6" t="s">
        <v>584</v>
      </c>
      <c r="CS8" s="6" t="s">
        <v>590</v>
      </c>
      <c r="CT8" s="6" t="s">
        <v>1003</v>
      </c>
      <c r="CU8" s="6" t="s">
        <v>513</v>
      </c>
    </row>
    <row r="9" spans="1:99" x14ac:dyDescent="0.25">
      <c r="A9">
        <v>9</v>
      </c>
      <c r="B9" s="5" t="s">
        <v>241</v>
      </c>
      <c r="C9" s="3" t="s">
        <v>242</v>
      </c>
      <c r="D9" t="s">
        <v>243</v>
      </c>
      <c r="E9" s="3" t="s">
        <v>244</v>
      </c>
      <c r="F9" s="3" t="s">
        <v>945</v>
      </c>
      <c r="G9" s="3" t="s">
        <v>952</v>
      </c>
      <c r="H9" s="3" t="s">
        <v>657</v>
      </c>
      <c r="I9" s="3" t="s">
        <v>697</v>
      </c>
      <c r="J9" s="3" t="s">
        <v>245</v>
      </c>
      <c r="K9" s="3" t="s">
        <v>636</v>
      </c>
      <c r="L9" s="3" t="s">
        <v>641</v>
      </c>
      <c r="M9" s="3" t="s">
        <v>550</v>
      </c>
      <c r="N9" t="s">
        <v>246</v>
      </c>
      <c r="O9" t="s">
        <v>247</v>
      </c>
      <c r="P9" s="3" t="s">
        <v>848</v>
      </c>
      <c r="Q9" s="3" t="s">
        <v>840</v>
      </c>
      <c r="R9" t="s">
        <v>248</v>
      </c>
      <c r="S9" s="3" t="s">
        <v>249</v>
      </c>
      <c r="T9" t="s">
        <v>250</v>
      </c>
      <c r="U9" t="s">
        <v>251</v>
      </c>
      <c r="V9" t="s">
        <v>252</v>
      </c>
      <c r="W9" s="3" t="s">
        <v>924</v>
      </c>
      <c r="X9" s="3" t="s">
        <v>931</v>
      </c>
      <c r="Y9" t="s">
        <v>543</v>
      </c>
      <c r="Z9" s="3" t="s">
        <v>959</v>
      </c>
      <c r="AA9" t="s">
        <v>253</v>
      </c>
      <c r="AB9" t="s">
        <v>254</v>
      </c>
      <c r="AC9" t="s">
        <v>255</v>
      </c>
      <c r="AD9" t="s">
        <v>256</v>
      </c>
      <c r="AE9" t="s">
        <v>257</v>
      </c>
      <c r="AF9" s="3" t="s">
        <v>891</v>
      </c>
      <c r="AG9" s="3" t="s">
        <v>902</v>
      </c>
      <c r="AH9" t="s">
        <v>825</v>
      </c>
      <c r="AI9" s="3" t="s">
        <v>864</v>
      </c>
      <c r="AJ9" t="s">
        <v>258</v>
      </c>
      <c r="AK9" t="s">
        <v>259</v>
      </c>
      <c r="AL9" t="s">
        <v>607</v>
      </c>
      <c r="AM9" t="s">
        <v>687</v>
      </c>
      <c r="AN9" t="s">
        <v>260</v>
      </c>
      <c r="AO9" t="s">
        <v>261</v>
      </c>
      <c r="AP9" t="s">
        <v>587</v>
      </c>
      <c r="AQ9" t="s">
        <v>262</v>
      </c>
      <c r="AR9" t="s">
        <v>263</v>
      </c>
      <c r="AS9" t="s">
        <v>264</v>
      </c>
      <c r="AT9" t="s">
        <v>265</v>
      </c>
      <c r="AU9" t="s">
        <v>266</v>
      </c>
      <c r="AV9" t="s">
        <v>267</v>
      </c>
      <c r="AW9" t="s">
        <v>268</v>
      </c>
      <c r="AX9" t="s">
        <v>269</v>
      </c>
      <c r="AY9" t="s">
        <v>818</v>
      </c>
      <c r="AZ9" s="3" t="s">
        <v>856</v>
      </c>
      <c r="BA9" s="3" t="s">
        <v>1290</v>
      </c>
      <c r="BB9" t="s">
        <v>270</v>
      </c>
      <c r="BC9" t="s">
        <v>808</v>
      </c>
      <c r="BD9" t="s">
        <v>271</v>
      </c>
      <c r="BE9" t="s">
        <v>272</v>
      </c>
      <c r="BF9" t="s">
        <v>273</v>
      </c>
      <c r="BG9" t="s">
        <v>274</v>
      </c>
      <c r="BH9" t="s">
        <v>664</v>
      </c>
      <c r="BI9" s="3" t="s">
        <v>673</v>
      </c>
      <c r="BJ9" s="3" t="s">
        <v>678</v>
      </c>
      <c r="BK9" s="3" t="s">
        <v>791</v>
      </c>
      <c r="BL9" s="3" t="s">
        <v>758</v>
      </c>
      <c r="BM9" s="3" t="s">
        <v>755</v>
      </c>
      <c r="BN9" s="3" t="s">
        <v>878</v>
      </c>
      <c r="BO9" s="3" t="s">
        <v>708</v>
      </c>
      <c r="BP9" s="3" t="s">
        <v>718</v>
      </c>
      <c r="BQ9" s="3" t="s">
        <v>783</v>
      </c>
      <c r="BR9" s="3" t="s">
        <v>701</v>
      </c>
      <c r="BS9" s="3" t="s">
        <v>1161</v>
      </c>
      <c r="BT9" t="s">
        <v>275</v>
      </c>
      <c r="BU9" t="s">
        <v>735</v>
      </c>
      <c r="BV9" t="s">
        <v>617</v>
      </c>
      <c r="BW9" t="s">
        <v>276</v>
      </c>
      <c r="BX9" s="3" t="s">
        <v>914</v>
      </c>
      <c r="BY9" t="s">
        <v>277</v>
      </c>
      <c r="BZ9" t="s">
        <v>521</v>
      </c>
      <c r="CA9" s="3" t="s">
        <v>529</v>
      </c>
      <c r="CB9" s="3" t="s">
        <v>1187</v>
      </c>
      <c r="CC9" t="s">
        <v>278</v>
      </c>
      <c r="CD9" t="s">
        <v>279</v>
      </c>
      <c r="CE9" t="s">
        <v>280</v>
      </c>
      <c r="CF9" t="s">
        <v>281</v>
      </c>
      <c r="CG9" t="s">
        <v>282</v>
      </c>
      <c r="CH9" t="s">
        <v>745</v>
      </c>
      <c r="CI9" t="s">
        <v>726</v>
      </c>
      <c r="CJ9" t="s">
        <v>283</v>
      </c>
      <c r="CK9" t="s">
        <v>554</v>
      </c>
      <c r="CL9" t="s">
        <v>284</v>
      </c>
      <c r="CM9" s="3" t="s">
        <v>506</v>
      </c>
      <c r="CN9" s="3" t="s">
        <v>566</v>
      </c>
      <c r="CO9" s="3" t="s">
        <v>938</v>
      </c>
      <c r="CP9" s="3" t="s">
        <v>574</v>
      </c>
      <c r="CQ9" s="3" t="s">
        <v>580</v>
      </c>
      <c r="CR9" s="3" t="s">
        <v>586</v>
      </c>
      <c r="CS9" s="3" t="s">
        <v>591</v>
      </c>
      <c r="CT9" s="3" t="s">
        <v>1007</v>
      </c>
      <c r="CU9" s="3" t="s">
        <v>516</v>
      </c>
    </row>
    <row r="10" spans="1:99" x14ac:dyDescent="0.25">
      <c r="A10">
        <v>11</v>
      </c>
      <c r="B10" s="5" t="s">
        <v>831</v>
      </c>
      <c r="C10" s="3" t="s">
        <v>963</v>
      </c>
      <c r="D10" t="s">
        <v>964</v>
      </c>
      <c r="E10" s="3" t="s">
        <v>870</v>
      </c>
      <c r="F10" s="3" t="s">
        <v>942</v>
      </c>
      <c r="G10" s="3" t="s">
        <v>950</v>
      </c>
      <c r="H10" s="3" t="s">
        <v>968</v>
      </c>
      <c r="I10" s="3" t="s">
        <v>881</v>
      </c>
      <c r="J10" s="3" t="s">
        <v>832</v>
      </c>
      <c r="K10" s="3" t="s">
        <v>834</v>
      </c>
      <c r="L10" s="3" t="s">
        <v>969</v>
      </c>
      <c r="M10" s="3" t="s">
        <v>833</v>
      </c>
      <c r="N10" s="3" t="s">
        <v>970</v>
      </c>
      <c r="O10" s="3" t="s">
        <v>971</v>
      </c>
      <c r="P10" s="3" t="s">
        <v>845</v>
      </c>
      <c r="Q10" s="3" t="s">
        <v>841</v>
      </c>
      <c r="R10" s="3" t="s">
        <v>972</v>
      </c>
      <c r="S10" s="3" t="s">
        <v>973</v>
      </c>
      <c r="T10" t="s">
        <v>472</v>
      </c>
      <c r="U10" t="s">
        <v>211</v>
      </c>
      <c r="V10" t="s">
        <v>183</v>
      </c>
      <c r="W10" s="3" t="s">
        <v>922</v>
      </c>
      <c r="X10" s="3" t="s">
        <v>928</v>
      </c>
      <c r="Y10" s="3" t="s">
        <v>974</v>
      </c>
      <c r="Z10" s="3" t="s">
        <v>956</v>
      </c>
      <c r="AA10" s="3" t="s">
        <v>975</v>
      </c>
      <c r="AB10" s="3" t="s">
        <v>976</v>
      </c>
      <c r="AC10" s="3" t="s">
        <v>885</v>
      </c>
      <c r="AD10" t="s">
        <v>894</v>
      </c>
      <c r="AE10" t="s">
        <v>895</v>
      </c>
      <c r="AF10" s="3" t="s">
        <v>888</v>
      </c>
      <c r="AG10" s="3" t="s">
        <v>899</v>
      </c>
      <c r="AH10" t="s">
        <v>893</v>
      </c>
      <c r="AI10" t="s">
        <v>862</v>
      </c>
      <c r="AJ10" t="s">
        <v>905</v>
      </c>
      <c r="AK10" t="s">
        <v>977</v>
      </c>
      <c r="AL10" t="s">
        <v>978</v>
      </c>
      <c r="AM10" t="s">
        <v>686</v>
      </c>
      <c r="AN10" t="s">
        <v>979</v>
      </c>
      <c r="AO10" t="s">
        <v>916</v>
      </c>
      <c r="AP10" t="s">
        <v>980</v>
      </c>
      <c r="AQ10" t="s">
        <v>981</v>
      </c>
      <c r="AR10" t="s">
        <v>130</v>
      </c>
      <c r="AS10" t="s">
        <v>131</v>
      </c>
      <c r="AT10" t="s">
        <v>882</v>
      </c>
      <c r="AU10" t="s">
        <v>133</v>
      </c>
      <c r="AV10" t="s">
        <v>982</v>
      </c>
      <c r="AW10" t="s">
        <v>983</v>
      </c>
      <c r="AX10" t="s">
        <v>136</v>
      </c>
      <c r="AY10" t="s">
        <v>984</v>
      </c>
      <c r="AZ10" s="3" t="s">
        <v>857</v>
      </c>
      <c r="BA10" s="3" t="s">
        <v>1291</v>
      </c>
      <c r="BB10" t="s">
        <v>137</v>
      </c>
      <c r="BC10" t="s">
        <v>809</v>
      </c>
      <c r="BD10" t="s">
        <v>166</v>
      </c>
      <c r="BE10" t="s">
        <v>139</v>
      </c>
      <c r="BF10" t="s">
        <v>985</v>
      </c>
      <c r="BG10" t="s">
        <v>986</v>
      </c>
      <c r="BH10" t="s">
        <v>665</v>
      </c>
      <c r="BI10" s="3" t="s">
        <v>987</v>
      </c>
      <c r="BJ10" s="3" t="s">
        <v>908</v>
      </c>
      <c r="BK10" s="3" t="s">
        <v>909</v>
      </c>
      <c r="BL10" s="3" t="s">
        <v>871</v>
      </c>
      <c r="BM10" s="3" t="s">
        <v>872</v>
      </c>
      <c r="BN10" s="3" t="s">
        <v>879</v>
      </c>
      <c r="BO10" s="3" t="s">
        <v>709</v>
      </c>
      <c r="BP10" s="3" t="s">
        <v>988</v>
      </c>
      <c r="BQ10" s="3" t="s">
        <v>906</v>
      </c>
      <c r="BR10" s="3" t="s">
        <v>702</v>
      </c>
      <c r="BS10" s="3" t="s">
        <v>1162</v>
      </c>
      <c r="BT10" s="3" t="s">
        <v>989</v>
      </c>
      <c r="BU10" t="s">
        <v>907</v>
      </c>
      <c r="BV10" t="s">
        <v>618</v>
      </c>
      <c r="BW10" t="s">
        <v>143</v>
      </c>
      <c r="BX10" s="3" t="s">
        <v>912</v>
      </c>
      <c r="BY10" s="3" t="s">
        <v>919</v>
      </c>
      <c r="BZ10" t="s">
        <v>868</v>
      </c>
      <c r="CA10" s="3" t="s">
        <v>990</v>
      </c>
      <c r="CB10" s="3" t="s">
        <v>1188</v>
      </c>
      <c r="CC10" s="3" t="s">
        <v>475</v>
      </c>
      <c r="CD10" s="3" t="s">
        <v>917</v>
      </c>
      <c r="CE10" s="3" t="s">
        <v>918</v>
      </c>
      <c r="CF10" s="3" t="s">
        <v>991</v>
      </c>
      <c r="CG10" t="s">
        <v>146</v>
      </c>
      <c r="CH10" t="s">
        <v>992</v>
      </c>
      <c r="CI10" t="s">
        <v>993</v>
      </c>
      <c r="CJ10" t="s">
        <v>147</v>
      </c>
      <c r="CK10" t="s">
        <v>962</v>
      </c>
      <c r="CL10" t="s">
        <v>994</v>
      </c>
      <c r="CM10" s="3" t="s">
        <v>869</v>
      </c>
      <c r="CN10" s="3" t="s">
        <v>995</v>
      </c>
      <c r="CO10" s="3" t="s">
        <v>935</v>
      </c>
      <c r="CP10" s="3" t="s">
        <v>996</v>
      </c>
      <c r="CQ10" s="3" t="s">
        <v>997</v>
      </c>
      <c r="CR10" s="3" t="s">
        <v>998</v>
      </c>
      <c r="CS10" s="3" t="s">
        <v>999</v>
      </c>
      <c r="CT10" s="3" t="s">
        <v>1004</v>
      </c>
      <c r="CU10" s="3" t="s">
        <v>1000</v>
      </c>
    </row>
    <row r="11" spans="1:99" x14ac:dyDescent="0.25">
      <c r="A11">
        <v>10</v>
      </c>
      <c r="B11" s="5" t="s">
        <v>612</v>
      </c>
      <c r="C11" s="3" t="s">
        <v>1349</v>
      </c>
      <c r="D11" t="s">
        <v>1347</v>
      </c>
      <c r="E11" s="3" t="s">
        <v>613</v>
      </c>
      <c r="F11" s="3" t="s">
        <v>1356</v>
      </c>
      <c r="G11" s="3" t="s">
        <v>1348</v>
      </c>
      <c r="H11" s="3" t="s">
        <v>1352</v>
      </c>
      <c r="I11" s="3" t="s">
        <v>1350</v>
      </c>
      <c r="J11" s="3" t="s">
        <v>1360</v>
      </c>
      <c r="K11" s="3" t="s">
        <v>648</v>
      </c>
      <c r="L11" s="3" t="s">
        <v>647</v>
      </c>
      <c r="M11" s="3" t="s">
        <v>1357</v>
      </c>
      <c r="N11" s="3" t="s">
        <v>650</v>
      </c>
      <c r="O11" s="3" t="s">
        <v>1358</v>
      </c>
      <c r="P11" s="3" t="s">
        <v>1359</v>
      </c>
      <c r="Q11" s="3" t="s">
        <v>1361</v>
      </c>
      <c r="R11" s="3" t="s">
        <v>1363</v>
      </c>
      <c r="S11" s="3"/>
      <c r="U11" t="s">
        <v>1367</v>
      </c>
      <c r="V11" t="s">
        <v>1366</v>
      </c>
      <c r="AK11" s="3" t="s">
        <v>756</v>
      </c>
      <c r="AM11" s="3" t="s">
        <v>691</v>
      </c>
      <c r="AN11" s="3" t="s">
        <v>692</v>
      </c>
      <c r="AO11" s="3" t="s">
        <v>693</v>
      </c>
      <c r="AP11" s="3" t="s">
        <v>649</v>
      </c>
      <c r="BF11"/>
      <c r="CA11" s="3"/>
      <c r="CB11" s="3"/>
      <c r="CJ11" t="s">
        <v>1362</v>
      </c>
      <c r="CM11" s="3"/>
      <c r="CN11" s="3"/>
      <c r="CO11" s="3" t="s">
        <v>1335</v>
      </c>
      <c r="CP11" s="3" t="s">
        <v>1336</v>
      </c>
      <c r="CQ11" s="3" t="s">
        <v>1336</v>
      </c>
      <c r="CR11" s="3" t="s">
        <v>1336</v>
      </c>
      <c r="CS11" s="3" t="s">
        <v>1337</v>
      </c>
      <c r="CT11" s="3" t="s">
        <v>1337</v>
      </c>
      <c r="CU11" s="3" t="s">
        <v>1334</v>
      </c>
    </row>
    <row r="12" spans="1:99" x14ac:dyDescent="0.25">
      <c r="A12">
        <v>6</v>
      </c>
      <c r="B12" s="5" t="s">
        <v>285</v>
      </c>
      <c r="C12" t="s">
        <v>286</v>
      </c>
      <c r="D12" t="s">
        <v>287</v>
      </c>
      <c r="E12" s="3" t="s">
        <v>288</v>
      </c>
      <c r="F12" s="3" t="s">
        <v>946</v>
      </c>
      <c r="G12" s="3" t="s">
        <v>953</v>
      </c>
      <c r="H12" s="3" t="s">
        <v>660</v>
      </c>
      <c r="I12" s="3" t="s">
        <v>698</v>
      </c>
      <c r="J12" s="3" t="s">
        <v>289</v>
      </c>
      <c r="K12" s="3" t="s">
        <v>638</v>
      </c>
      <c r="L12" s="3" t="s">
        <v>644</v>
      </c>
      <c r="M12" s="3" t="s">
        <v>549</v>
      </c>
      <c r="N12" t="s">
        <v>290</v>
      </c>
      <c r="O12" t="s">
        <v>291</v>
      </c>
      <c r="P12" t="s">
        <v>850</v>
      </c>
      <c r="Q12" t="s">
        <v>842</v>
      </c>
      <c r="R12" t="s">
        <v>292</v>
      </c>
      <c r="S12" s="3" t="s">
        <v>293</v>
      </c>
      <c r="T12" t="s">
        <v>539</v>
      </c>
      <c r="U12" t="s">
        <v>294</v>
      </c>
      <c r="V12" t="s">
        <v>295</v>
      </c>
      <c r="W12" t="s">
        <v>925</v>
      </c>
      <c r="X12" t="s">
        <v>932</v>
      </c>
      <c r="Y12" s="3" t="s">
        <v>545</v>
      </c>
      <c r="Z12" s="3" t="s">
        <v>960</v>
      </c>
      <c r="AA12" t="s">
        <v>296</v>
      </c>
      <c r="AB12" t="s">
        <v>297</v>
      </c>
      <c r="AC12" t="s">
        <v>484</v>
      </c>
      <c r="AD12" t="s">
        <v>483</v>
      </c>
      <c r="AE12" t="s">
        <v>482</v>
      </c>
      <c r="AF12" t="s">
        <v>896</v>
      </c>
      <c r="AG12" t="s">
        <v>904</v>
      </c>
      <c r="AH12" t="s">
        <v>829</v>
      </c>
      <c r="AI12" t="s">
        <v>865</v>
      </c>
      <c r="AJ12" t="s">
        <v>126</v>
      </c>
      <c r="AK12" t="s">
        <v>751</v>
      </c>
      <c r="AL12" s="3" t="s">
        <v>611</v>
      </c>
      <c r="AM12" s="3" t="s">
        <v>688</v>
      </c>
      <c r="AN12" t="s">
        <v>1008</v>
      </c>
      <c r="AO12" t="s">
        <v>1009</v>
      </c>
      <c r="AP12" t="s">
        <v>1010</v>
      </c>
      <c r="AQ12" t="s">
        <v>298</v>
      </c>
      <c r="AR12" t="s">
        <v>299</v>
      </c>
      <c r="AS12" t="s">
        <v>300</v>
      </c>
      <c r="AT12" t="s">
        <v>301</v>
      </c>
      <c r="AU12" t="s">
        <v>302</v>
      </c>
      <c r="AV12" t="s">
        <v>303</v>
      </c>
      <c r="AW12" t="s">
        <v>304</v>
      </c>
      <c r="AX12" s="3" t="s">
        <v>305</v>
      </c>
      <c r="AY12" s="3" t="s">
        <v>821</v>
      </c>
      <c r="AZ12" s="3" t="s">
        <v>858</v>
      </c>
      <c r="BA12" s="3" t="s">
        <v>1289</v>
      </c>
      <c r="BB12" t="s">
        <v>306</v>
      </c>
      <c r="BC12" t="s">
        <v>812</v>
      </c>
      <c r="BD12" t="s">
        <v>307</v>
      </c>
      <c r="BE12" t="s">
        <v>308</v>
      </c>
      <c r="BF12" t="s">
        <v>309</v>
      </c>
      <c r="BG12" t="s">
        <v>310</v>
      </c>
      <c r="BH12" t="s">
        <v>669</v>
      </c>
      <c r="BI12" t="s">
        <v>674</v>
      </c>
      <c r="BJ12" t="s">
        <v>799</v>
      </c>
      <c r="BK12" t="s">
        <v>679</v>
      </c>
      <c r="BL12" t="s">
        <v>765</v>
      </c>
      <c r="BM12" t="s">
        <v>768</v>
      </c>
      <c r="BN12" t="s">
        <v>880</v>
      </c>
      <c r="BO12" t="s">
        <v>711</v>
      </c>
      <c r="BP12" t="s">
        <v>719</v>
      </c>
      <c r="BQ12" t="s">
        <v>784</v>
      </c>
      <c r="BR12" t="s">
        <v>1165</v>
      </c>
      <c r="BS12" t="s">
        <v>1164</v>
      </c>
      <c r="BT12" s="3" t="s">
        <v>1153</v>
      </c>
      <c r="BU12" s="3" t="s">
        <v>736</v>
      </c>
      <c r="BV12" s="3" t="s">
        <v>619</v>
      </c>
      <c r="BW12" t="s">
        <v>311</v>
      </c>
      <c r="BX12" t="s">
        <v>915</v>
      </c>
      <c r="BY12" t="s">
        <v>312</v>
      </c>
      <c r="BZ12" s="3" t="s">
        <v>524</v>
      </c>
      <c r="CA12" s="3" t="s">
        <v>530</v>
      </c>
      <c r="CB12" s="3" t="s">
        <v>1189</v>
      </c>
      <c r="CC12" s="3" t="s">
        <v>496</v>
      </c>
      <c r="CD12" s="3" t="s">
        <v>497</v>
      </c>
      <c r="CE12" s="3" t="s">
        <v>494</v>
      </c>
      <c r="CF12" s="3" t="s">
        <v>495</v>
      </c>
      <c r="CG12" s="3" t="s">
        <v>498</v>
      </c>
      <c r="CH12" s="3" t="s">
        <v>748</v>
      </c>
      <c r="CI12" s="3" t="s">
        <v>730</v>
      </c>
      <c r="CJ12" t="s">
        <v>313</v>
      </c>
      <c r="CK12" s="3" t="s">
        <v>556</v>
      </c>
      <c r="CL12" t="s">
        <v>314</v>
      </c>
      <c r="CM12" s="3" t="s">
        <v>508</v>
      </c>
      <c r="CN12" s="3" t="s">
        <v>569</v>
      </c>
      <c r="CO12" s="3" t="s">
        <v>939</v>
      </c>
      <c r="CP12" s="3" t="s">
        <v>575</v>
      </c>
      <c r="CQ12" s="3" t="s">
        <v>579</v>
      </c>
      <c r="CR12" s="3" t="s">
        <v>585</v>
      </c>
      <c r="CS12" s="3" t="s">
        <v>592</v>
      </c>
      <c r="CT12" s="3" t="s">
        <v>1005</v>
      </c>
      <c r="CU12" s="3" t="s">
        <v>515</v>
      </c>
    </row>
    <row r="13" spans="1:99" x14ac:dyDescent="0.25">
      <c r="A13">
        <v>7</v>
      </c>
      <c r="B13" s="5" t="s">
        <v>315</v>
      </c>
      <c r="C13" t="s">
        <v>316</v>
      </c>
      <c r="D13" t="s">
        <v>317</v>
      </c>
      <c r="E13" s="3" t="s">
        <v>121</v>
      </c>
      <c r="F13" s="3" t="s">
        <v>942</v>
      </c>
      <c r="G13" s="3" t="s">
        <v>949</v>
      </c>
      <c r="H13" s="3" t="s">
        <v>658</v>
      </c>
      <c r="I13" s="3" t="s">
        <v>1227</v>
      </c>
      <c r="J13" s="3" t="s">
        <v>113</v>
      </c>
      <c r="K13" s="3" t="s">
        <v>635</v>
      </c>
      <c r="L13" s="3" t="s">
        <v>643</v>
      </c>
      <c r="M13" s="3" t="s">
        <v>1231</v>
      </c>
      <c r="N13" t="s">
        <v>114</v>
      </c>
      <c r="O13" t="s">
        <v>318</v>
      </c>
      <c r="P13" t="s">
        <v>849</v>
      </c>
      <c r="Q13" t="s">
        <v>837</v>
      </c>
      <c r="R13" t="s">
        <v>319</v>
      </c>
      <c r="S13" s="3" t="s">
        <v>320</v>
      </c>
      <c r="T13" t="s">
        <v>540</v>
      </c>
      <c r="U13" t="s">
        <v>122</v>
      </c>
      <c r="V13" t="s">
        <v>123</v>
      </c>
      <c r="W13" t="s">
        <v>922</v>
      </c>
      <c r="X13" t="s">
        <v>928</v>
      </c>
      <c r="Y13" t="s">
        <v>544</v>
      </c>
      <c r="Z13" s="3" t="s">
        <v>961</v>
      </c>
      <c r="AA13" t="s">
        <v>124</v>
      </c>
      <c r="AB13" t="s">
        <v>125</v>
      </c>
      <c r="AC13" t="s">
        <v>651</v>
      </c>
      <c r="AD13" t="s">
        <v>500</v>
      </c>
      <c r="AE13" t="s">
        <v>501</v>
      </c>
      <c r="AF13" t="s">
        <v>892</v>
      </c>
      <c r="AG13" t="s">
        <v>903</v>
      </c>
      <c r="AH13" t="s">
        <v>828</v>
      </c>
      <c r="AI13" t="s">
        <v>861</v>
      </c>
      <c r="AJ13" t="s">
        <v>126</v>
      </c>
      <c r="AK13" t="s">
        <v>750</v>
      </c>
      <c r="AL13" t="s">
        <v>609</v>
      </c>
      <c r="AM13" s="3" t="s">
        <v>689</v>
      </c>
      <c r="AN13" t="s">
        <v>625</v>
      </c>
      <c r="AO13" t="s">
        <v>631</v>
      </c>
      <c r="AP13" t="s">
        <v>630</v>
      </c>
      <c r="AQ13" t="s">
        <v>158</v>
      </c>
      <c r="AR13" t="s">
        <v>130</v>
      </c>
      <c r="AS13" t="s">
        <v>131</v>
      </c>
      <c r="AT13" t="s">
        <v>132</v>
      </c>
      <c r="AU13" t="s">
        <v>133</v>
      </c>
      <c r="AV13" t="s">
        <v>134</v>
      </c>
      <c r="AW13" t="s">
        <v>135</v>
      </c>
      <c r="AX13" t="s">
        <v>136</v>
      </c>
      <c r="AY13" s="3" t="s">
        <v>820</v>
      </c>
      <c r="AZ13" s="3" t="s">
        <v>853</v>
      </c>
      <c r="BA13" s="3" t="s">
        <v>1286</v>
      </c>
      <c r="BB13" t="s">
        <v>137</v>
      </c>
      <c r="BC13" t="s">
        <v>814</v>
      </c>
      <c r="BD13" t="s">
        <v>138</v>
      </c>
      <c r="BE13" t="s">
        <v>139</v>
      </c>
      <c r="BF13" t="s">
        <v>623</v>
      </c>
      <c r="BG13" t="s">
        <v>141</v>
      </c>
      <c r="BH13" t="s">
        <v>665</v>
      </c>
      <c r="BI13" t="s">
        <v>668</v>
      </c>
      <c r="BJ13" t="s">
        <v>798</v>
      </c>
      <c r="BK13" t="s">
        <v>803</v>
      </c>
      <c r="BL13" t="s">
        <v>771</v>
      </c>
      <c r="BM13" t="s">
        <v>772</v>
      </c>
      <c r="BN13" t="s">
        <v>875</v>
      </c>
      <c r="BO13" t="s">
        <v>709</v>
      </c>
      <c r="BP13" t="s">
        <v>716</v>
      </c>
      <c r="BQ13" t="s">
        <v>786</v>
      </c>
      <c r="BR13" t="s">
        <v>703</v>
      </c>
      <c r="BS13" t="s">
        <v>1163</v>
      </c>
      <c r="BT13" t="s">
        <v>741</v>
      </c>
      <c r="BU13" s="3" t="s">
        <v>740</v>
      </c>
      <c r="BV13" s="3" t="s">
        <v>618</v>
      </c>
      <c r="BW13" t="s">
        <v>321</v>
      </c>
      <c r="BX13" t="s">
        <v>1210</v>
      </c>
      <c r="BY13" t="s">
        <v>532</v>
      </c>
      <c r="BZ13" s="3" t="s">
        <v>531</v>
      </c>
      <c r="CA13" s="3" t="s">
        <v>527</v>
      </c>
      <c r="CB13" s="3" t="s">
        <v>1184</v>
      </c>
      <c r="CC13" t="s">
        <v>774</v>
      </c>
      <c r="CD13" t="s">
        <v>775</v>
      </c>
      <c r="CE13" t="s">
        <v>773</v>
      </c>
      <c r="CF13" t="s">
        <v>776</v>
      </c>
      <c r="CG13" t="s">
        <v>146</v>
      </c>
      <c r="CH13" t="s">
        <v>746</v>
      </c>
      <c r="CI13" t="s">
        <v>731</v>
      </c>
      <c r="CJ13" t="s">
        <v>322</v>
      </c>
      <c r="CK13" s="3" t="s">
        <v>559</v>
      </c>
      <c r="CL13" t="s">
        <v>323</v>
      </c>
      <c r="CM13" s="3" t="s">
        <v>507</v>
      </c>
      <c r="CN13" s="3" t="s">
        <v>567</v>
      </c>
      <c r="CO13" s="3" t="s">
        <v>935</v>
      </c>
      <c r="CP13" s="3" t="s">
        <v>596</v>
      </c>
      <c r="CQ13" s="3" t="s">
        <v>595</v>
      </c>
      <c r="CR13" s="3" t="s">
        <v>593</v>
      </c>
      <c r="CS13" s="3" t="s">
        <v>594</v>
      </c>
      <c r="CT13" s="3" t="s">
        <v>1006</v>
      </c>
      <c r="CU13" s="3" t="s">
        <v>512</v>
      </c>
    </row>
    <row r="14" spans="1:99" x14ac:dyDescent="0.25">
      <c r="B14" s="3" t="s">
        <v>324</v>
      </c>
      <c r="C14" t="s">
        <v>325</v>
      </c>
      <c r="D14" t="s">
        <v>325</v>
      </c>
      <c r="E14" t="s">
        <v>326</v>
      </c>
      <c r="F14" s="3" t="s">
        <v>325</v>
      </c>
      <c r="G14" s="3" t="s">
        <v>325</v>
      </c>
      <c r="H14" t="s">
        <v>325</v>
      </c>
      <c r="I14" s="3" t="s">
        <v>326</v>
      </c>
      <c r="J14" t="s">
        <v>326</v>
      </c>
      <c r="K14" s="3" t="s">
        <v>325</v>
      </c>
      <c r="L14" s="3" t="s">
        <v>325</v>
      </c>
      <c r="M14" t="s">
        <v>325</v>
      </c>
      <c r="N14" t="s">
        <v>325</v>
      </c>
      <c r="O14" t="s">
        <v>325</v>
      </c>
      <c r="P14" t="s">
        <v>325</v>
      </c>
      <c r="Q14" t="s">
        <v>325</v>
      </c>
      <c r="R14" t="s">
        <v>325</v>
      </c>
      <c r="S14" t="s">
        <v>325</v>
      </c>
      <c r="T14" t="s">
        <v>325</v>
      </c>
      <c r="U14" t="s">
        <v>326</v>
      </c>
      <c r="V14" t="s">
        <v>325</v>
      </c>
      <c r="W14" t="s">
        <v>325</v>
      </c>
      <c r="X14" t="s">
        <v>325</v>
      </c>
      <c r="Y14" t="s">
        <v>325</v>
      </c>
      <c r="Z14" s="3" t="s">
        <v>325</v>
      </c>
      <c r="AA14" t="s">
        <v>325</v>
      </c>
      <c r="AB14" t="s">
        <v>325</v>
      </c>
      <c r="AC14" t="s">
        <v>659</v>
      </c>
      <c r="AD14" t="s">
        <v>659</v>
      </c>
      <c r="AE14" t="s">
        <v>659</v>
      </c>
      <c r="AF14" t="s">
        <v>325</v>
      </c>
      <c r="AG14" t="s">
        <v>325</v>
      </c>
      <c r="AH14" t="s">
        <v>325</v>
      </c>
      <c r="AI14" t="s">
        <v>325</v>
      </c>
      <c r="AJ14" t="s">
        <v>325</v>
      </c>
      <c r="AK14" t="s">
        <v>327</v>
      </c>
      <c r="AL14" t="s">
        <v>325</v>
      </c>
      <c r="AM14" s="3" t="s">
        <v>327</v>
      </c>
      <c r="AN14" t="s">
        <v>325</v>
      </c>
      <c r="AO14" t="s">
        <v>325</v>
      </c>
      <c r="AP14" t="s">
        <v>325</v>
      </c>
      <c r="AQ14" t="s">
        <v>325</v>
      </c>
      <c r="AR14" t="s">
        <v>325</v>
      </c>
      <c r="AS14" t="s">
        <v>325</v>
      </c>
      <c r="AT14" t="s">
        <v>325</v>
      </c>
      <c r="AU14" t="s">
        <v>325</v>
      </c>
      <c r="AV14" t="s">
        <v>325</v>
      </c>
      <c r="AW14" t="s">
        <v>325</v>
      </c>
      <c r="AX14" t="s">
        <v>327</v>
      </c>
      <c r="AY14" t="s">
        <v>325</v>
      </c>
      <c r="AZ14" s="3" t="s">
        <v>325</v>
      </c>
      <c r="BA14" s="3" t="s">
        <v>325</v>
      </c>
      <c r="BB14" t="s">
        <v>325</v>
      </c>
      <c r="BC14" t="s">
        <v>325</v>
      </c>
      <c r="BD14" t="s">
        <v>327</v>
      </c>
      <c r="BE14" t="s">
        <v>327</v>
      </c>
      <c r="BF14" t="s">
        <v>327</v>
      </c>
      <c r="BG14" t="s">
        <v>327</v>
      </c>
      <c r="BH14" t="s">
        <v>325</v>
      </c>
      <c r="BI14" t="s">
        <v>325</v>
      </c>
      <c r="BJ14" t="s">
        <v>327</v>
      </c>
      <c r="BK14" t="s">
        <v>327</v>
      </c>
      <c r="BL14" t="s">
        <v>326</v>
      </c>
      <c r="BM14" t="s">
        <v>325</v>
      </c>
      <c r="BN14" t="s">
        <v>325</v>
      </c>
      <c r="BO14" t="s">
        <v>325</v>
      </c>
      <c r="BP14" t="s">
        <v>325</v>
      </c>
      <c r="BQ14" t="s">
        <v>325</v>
      </c>
      <c r="BR14" t="s">
        <v>325</v>
      </c>
      <c r="BS14" t="s">
        <v>325</v>
      </c>
      <c r="BT14" t="s">
        <v>325</v>
      </c>
      <c r="BU14" s="3" t="s">
        <v>325</v>
      </c>
      <c r="BV14" t="s">
        <v>326</v>
      </c>
      <c r="BW14" t="s">
        <v>327</v>
      </c>
      <c r="BX14" t="s">
        <v>325</v>
      </c>
      <c r="BY14" t="s">
        <v>325</v>
      </c>
      <c r="BZ14" s="3" t="s">
        <v>325</v>
      </c>
      <c r="CA14" s="3" t="s">
        <v>325</v>
      </c>
      <c r="CB14" s="3" t="s">
        <v>325</v>
      </c>
      <c r="CC14" t="s">
        <v>325</v>
      </c>
      <c r="CD14" t="s">
        <v>325</v>
      </c>
      <c r="CE14" t="s">
        <v>325</v>
      </c>
      <c r="CF14" t="s">
        <v>325</v>
      </c>
      <c r="CG14" t="s">
        <v>325</v>
      </c>
      <c r="CH14" t="s">
        <v>325</v>
      </c>
      <c r="CI14" t="s">
        <v>325</v>
      </c>
      <c r="CJ14" t="s">
        <v>326</v>
      </c>
      <c r="CK14" s="3" t="s">
        <v>325</v>
      </c>
      <c r="CL14" t="s">
        <v>325</v>
      </c>
      <c r="CM14" t="s">
        <v>325</v>
      </c>
      <c r="CN14" s="3" t="s">
        <v>325</v>
      </c>
      <c r="CO14" s="3" t="s">
        <v>325</v>
      </c>
      <c r="CP14" s="3" t="s">
        <v>325</v>
      </c>
      <c r="CQ14" s="3" t="s">
        <v>325</v>
      </c>
      <c r="CR14" s="3" t="s">
        <v>325</v>
      </c>
      <c r="CS14" s="3" t="s">
        <v>325</v>
      </c>
      <c r="CT14" s="3" t="s">
        <v>325</v>
      </c>
      <c r="CU14" t="s">
        <v>325</v>
      </c>
    </row>
    <row r="15" spans="1:99" x14ac:dyDescent="0.25">
      <c r="B15" s="3" t="s">
        <v>328</v>
      </c>
      <c r="I15" s="3" t="s">
        <v>699</v>
      </c>
      <c r="J15" s="3"/>
      <c r="L15" s="3" t="s">
        <v>1216</v>
      </c>
      <c r="Z15" s="3" t="s">
        <v>1228</v>
      </c>
      <c r="AH15" t="s">
        <v>1235</v>
      </c>
      <c r="AI15" t="s">
        <v>1234</v>
      </c>
      <c r="AO15" t="s">
        <v>1296</v>
      </c>
      <c r="AR15" t="s">
        <v>1203</v>
      </c>
      <c r="AZ15" s="3"/>
      <c r="BA15" s="3" t="s">
        <v>1292</v>
      </c>
      <c r="BC15" t="s">
        <v>813</v>
      </c>
      <c r="BD15" t="s">
        <v>1199</v>
      </c>
      <c r="BE15" t="s">
        <v>749</v>
      </c>
      <c r="BF15" s="27" t="s">
        <v>1325</v>
      </c>
      <c r="BG15" t="s">
        <v>1325</v>
      </c>
      <c r="BH15" t="s">
        <v>1325</v>
      </c>
      <c r="BJ15" t="s">
        <v>680</v>
      </c>
      <c r="BK15" t="s">
        <v>793</v>
      </c>
      <c r="BL15" t="s">
        <v>762</v>
      </c>
      <c r="BN15" t="s">
        <v>1234</v>
      </c>
      <c r="BO15" t="s">
        <v>712</v>
      </c>
      <c r="BP15" t="s">
        <v>721</v>
      </c>
      <c r="BQ15" t="s">
        <v>788</v>
      </c>
      <c r="BR15" t="s">
        <v>713</v>
      </c>
      <c r="BV15" s="3" t="s">
        <v>1325</v>
      </c>
      <c r="BW15" s="3" t="s">
        <v>1196</v>
      </c>
      <c r="BX15" t="s">
        <v>721</v>
      </c>
      <c r="CC15" t="s">
        <v>329</v>
      </c>
      <c r="CE15" t="s">
        <v>330</v>
      </c>
      <c r="CG15" t="s">
        <v>331</v>
      </c>
      <c r="CI15" t="s">
        <v>729</v>
      </c>
      <c r="CM15" t="s">
        <v>1294</v>
      </c>
      <c r="CN15" s="3" t="s">
        <v>1204</v>
      </c>
      <c r="CO15" s="3" t="s">
        <v>1234</v>
      </c>
      <c r="CU15" t="s">
        <v>1198</v>
      </c>
    </row>
    <row r="16" spans="1:99" x14ac:dyDescent="0.25">
      <c r="B16" t="s">
        <v>1326</v>
      </c>
      <c r="L16" s="3" t="s">
        <v>1217</v>
      </c>
      <c r="AO16" t="s">
        <v>1295</v>
      </c>
      <c r="AZ16" t="s">
        <v>1293</v>
      </c>
      <c r="BD16" t="s">
        <v>622</v>
      </c>
      <c r="BF16" t="s">
        <v>620</v>
      </c>
      <c r="BG16" t="s">
        <v>620</v>
      </c>
      <c r="BH16" t="s">
        <v>620</v>
      </c>
      <c r="BL16" t="s">
        <v>763</v>
      </c>
      <c r="BN16" s="78"/>
      <c r="BR16" t="s">
        <v>1205</v>
      </c>
      <c r="BV16" t="s">
        <v>620</v>
      </c>
      <c r="BW16" t="s">
        <v>1197</v>
      </c>
      <c r="CG16" t="s">
        <v>1150</v>
      </c>
      <c r="CI16" t="s">
        <v>1151</v>
      </c>
      <c r="CU16" t="s">
        <v>1266</v>
      </c>
    </row>
    <row r="17" spans="1:99" x14ac:dyDescent="0.25">
      <c r="B17" t="s">
        <v>570</v>
      </c>
      <c r="D17" t="str">
        <f>D14&amp;"es Feld „Sammelnummer“ – Sonderfeld für Datensammlung des BG Berlin"</f>
        <v>WAHLFREIes Feld „Sammelnummer“ – Sonderfeld für Datensammlung des BG Berlin</v>
      </c>
      <c r="F17" s="3" t="str">
        <f>F14&amp;"es Feld „Eingabedatum“ – zur eigenen oder allgemeinen Datenverwaltung"</f>
        <v>WAHLFREIes Feld „Eingabedatum“ – zur eigenen oder allgemeinen Datenverwaltung</v>
      </c>
      <c r="G17" s="3" t="str">
        <f>G14&amp;"es Feld „Letzte Bearbeitung“ – zur eigenen oder allgemeinen Datenverwaltung"</f>
        <v>WAHLFREIes Feld „Letzte Bearbeitung“ – zur eigenen oder allgemeinen Datenverwaltung</v>
      </c>
      <c r="H17" t="str">
        <f>H14&amp;"es Feld „Aufnahme erstellt durch“ – zur eigenen oder allgemeinen Datenverwaltung"</f>
        <v>WAHLFREIes Feld „Aufnahme erstellt durch“ – zur eigenen oder allgemeinen Datenverwaltung</v>
      </c>
      <c r="I17" s="3" t="str">
        <f>I14&amp;"es Feld „Beprobungsraum (Kürzel)“ – der Beprobungsbereich (Großraum Deutschlands o.ä. Großbereiche)"</f>
        <v>ERFORDERLICHes Feld „Beprobungsraum (Kürzel)“ – der Beprobungsbereich (Großraum Deutschlands o.ä. Großbereiche)</v>
      </c>
      <c r="J17" t="str">
        <f>J14&amp;"es Feld „Verantwortungsart“ – Artname aus der BfN Taxonliste"</f>
        <v>ERFORDERLICHes Feld „Verantwortungsart“ – Artname aus der BfN Taxonliste</v>
      </c>
      <c r="K17" t="str">
        <f>K14&amp;"es Feld „Begleitarten“ – Ergänzungsfeld zu Begleitarten, Pollenpflanze u.a. zum Zeitpunkt der Beobachtung"</f>
        <v>WAHLFREIes Feld „Begleitarten“ – Ergänzungsfeld zu Begleitarten, Pollenpflanze u.a. zum Zeitpunkt der Beobachtung</v>
      </c>
      <c r="L17" s="3" t="str">
        <f>L14&amp;"es Feld „Bestimmung (sicher/gewiß…)“ – Die Gewißheit der Bestimmung (gewiß/sicher, ungewiß/unsicher)"</f>
        <v>WAHLFREIes Feld „Bestimmung (sicher/gewiß…)“ – Die Gewißheit der Bestimmung (gewiß/sicher, ungewiß/unsicher)</v>
      </c>
      <c r="Q17" t="str">
        <f>Q14&amp;"es Feld „Deutscher Artname“ – Der umgangssprachliche Artname in Deutsch"</f>
        <v>WAHLFREIes Feld „Deutscher Artname“ – Der umgangssprachliche Artname in Deutsch</v>
      </c>
      <c r="W17" t="str">
        <f>W14&amp;"es Feld „Bestätigt durch“ – zur eigenen oder allgemeinen Datenverwaltung"</f>
        <v>WAHLFREIes Feld „Bestätigt durch“ – zur eigenen oder allgemeinen Datenverwaltung</v>
      </c>
      <c r="X17" t="str">
        <f>X14&amp;"es Feld „Bestätigungsdatum“ – zur eigenen oder allgemeinen Datenverwaltung"</f>
        <v>WAHLFREIes Feld „Bestätigungsdatum“ – zur eigenen oder allgemeinen Datenverwaltung</v>
      </c>
      <c r="Y17" t="str">
        <f>Y14&amp;"es Feld „Datensatz erstellt durch“ – zur eigenen oder allgemeinen Datenverwaltung"</f>
        <v>WAHLFREIes Feld „Datensatz erstellt durch“ – zur eigenen oder allgemeinen Datenverwaltung</v>
      </c>
      <c r="Z17" s="3" t="str">
        <f>Z14&amp;"es Feld „Bearbeitungsstatus“ – Stand der Datensatz-Überarbeitung, z.B. Dateneingabe abgeschlossen, T (für Test), verifiziert o.ä."</f>
        <v>WAHLFREIes Feld „Bearbeitungsstatus“ – Stand der Datensatz-Überarbeitung, z.B. Dateneingabe abgeschlossen, T (für Test), verifiziert o.ä.</v>
      </c>
      <c r="AC17" t="str">
        <f>AC14&amp;" – Geographische Koordinaten in englischem Format als Punktkomma z.B. » 51.28506N, 11.0996E« – irgendeine Koordinatenangabe ist ERFORDERLICH, entweder »Koordinaten (Breite, Länge)« ODER »Nord« mit »Ost«"</f>
        <v>EMPFOHLEN, ERFORDERLICH – Geographische Koordinaten in englischem Format als Punktkomma z.B. » 51.28506N, 11.0996E« – irgendeine Koordinatenangabe ist ERFORDERLICH, entweder »Koordinaten (Breite, Länge)« ODER »Nord« mit »Ost«</v>
      </c>
      <c r="AD17" t="str">
        <f>AC14&amp;" – Geographische Nord-Dezimalpunktzahl in englischem Format – irgendeine Koordinatenangabe ist ERFORDERLICH, entweder »Koordinaten (Breite, Länge)« ODER »Nord« mit »Ost«"</f>
        <v>EMPFOHLEN, ERFORDERLICH – Geographische Nord-Dezimalpunktzahl in englischem Format – irgendeine Koordinatenangabe ist ERFORDERLICH, entweder »Koordinaten (Breite, Länge)« ODER »Nord« mit »Ost«</v>
      </c>
      <c r="AE17" t="str">
        <f>AC14&amp;" – Geographische Ost-Dezimalpunktzahl in englischem Format – irgendeine Koordinatenangabe ist ERFORDERLICH, entweder »Koordinaten (Breite, Länge)« ODER »Nord« mit »Ost«"</f>
        <v>EMPFOHLEN, ERFORDERLICH – Geographische Ost-Dezimalpunktzahl in englischem Format – irgendeine Koordinatenangabe ist ERFORDERLICH, entweder »Koordinaten (Breite, Länge)« ODER »Nord« mit »Ost«</v>
      </c>
      <c r="AF17" t="str">
        <f>AF14&amp;"es Feld „Referenzsystem Eingabe“ – Verwaltungsfeld für das verhältnismäßige Maßsystem der Eingabe-Koordinaten, z.B. »EPSG 4326 | LL WGS84«, derzeit ws. nur im Datenexport eingepflegt."</f>
        <v>WAHLFREIes Feld „Referenzsystem Eingabe“ – Verwaltungsfeld für das verhältnismäßige Maßsystem der Eingabe-Koordinaten, z.B. »EPSG 4326 | LL WGS84«, derzeit ws. nur im Datenexport eingepflegt.</v>
      </c>
      <c r="AG17" t="str">
        <f>AG14&amp;"es Feld „Raumreferenz Ausgabe“ – Verwaltungsfeld für die Ausgabe-Raumkoordinaten zur Veröffentlichung, z.B. »51.76167N 11.07383E«, derzeit ws. nur im Datenexport eingepflegt."</f>
        <v>WAHLFREIes Feld „Raumreferenz Ausgabe“ – Verwaltungsfeld für die Ausgabe-Raumkoordinaten zur Veröffentlichung, z.B. »51.76167N 11.07383E«, derzeit ws. nur im Datenexport eingepflegt.</v>
      </c>
      <c r="AH17" t="str">
        <f>AH14&amp;"es Feld – Festlegen wie ungenau eine Koordinate veröffentlicht werden soll"</f>
        <v>WAHLFREIes Feld – Festlegen wie ungenau eine Koordinate veröffentlicht werden soll</v>
      </c>
      <c r="AI17" t="str">
        <f>AI14 &amp;"es Feld „Daten schutzwürdig/›sensibel‹“ – Enthält der Datensatz schutzwürdige Daten, z.B. die genaue Koordinatenangabe des Fundpunktes?"&amp;" (alte Bezeichnung: sensible Daten, aber sensible (=empfindsame) Daten gibt es nicht ;-) …). Für Import „(Koordinaten)Ungenauigkeit“ verwenden"</f>
        <v>WAHLFREIes Feld „Daten schutzwürdig/›sensibel‹“ – Enthält der Datensatz schutzwürdige Daten, z.B. die genaue Koordinatenangabe des Fundpunktes? (alte Bezeichnung: sensible Daten, aber sensible (=empfindsame) Daten gibt es nicht ;-) …). Für Import „(Koordinaten)Ungenauigkeit“ verwenden</v>
      </c>
      <c r="AJ17" t="str">
        <f>AJ14&amp;"es Feld „Meßtischblatt“ – Topographischer Kartenquadrant, z.B. »4232/142«, sogenanntes Meßtischblatt, Meßtischblattquadrant"</f>
        <v>WAHLFREIes Feld „Meßtischblatt“ – Topographischer Kartenquadrant, z.B. »4232/142«, sogenanntes Meßtischblatt, Meßtischblattquadrant</v>
      </c>
      <c r="AK17" t="str">
        <f>AK14&amp;"es Feld – Höhenlage (z.B. „55“) oder Höhenbereich („100-120“) in m (üNN)"</f>
        <v>EMPFOHLENes Feld – Höhenlage (z.B. „55“) oder Höhenbereich („100-120“) in m (üNN)</v>
      </c>
      <c r="AL17" t="str">
        <f>AL14&amp;"es Feld „Anderer Beleg/Beleg außerdem“, künstliches Ergänzungsfeld für die Eingabe von Auswahlstufen für Belege"</f>
        <v>WAHLFREIes Feld „Anderer Beleg/Beleg außerdem“, künstliches Ergänzungsfeld für die Eingabe von Auswahlstufen für Belege</v>
      </c>
      <c r="AN17" t="str">
        <f>AN14&amp;"es Feld „Verknüpftes Forschungsobjekt“ – Kennung/ID des verknüpften Forschungsgegenstandes, z.B. http://adresse-zur-ID … oder https://adresse-zur-ID"</f>
        <v>WAHLFREIes Feld „Verknüpftes Forschungsobjekt“ – Kennung/ID des verknüpften Forschungsgegenstandes, z.B. http://adresse-zur-ID … oder https://adresse-zur-ID</v>
      </c>
      <c r="AO17" t="str">
        <f>AO14&amp;"es Feld „…objekt (Eigenart)“ – Typ oder Eigenart des (verknüpften) Forschungsgegenstandes"</f>
        <v>WAHLFREIes Feld „…objekt (Eigenart)“ – Typ oder Eigenart des (verknüpften) Forschungsgegenstandes</v>
      </c>
      <c r="AP17" s="42" t="str">
        <f>AP14&amp;"es Feld „…objekt (Vorschau)“ – Ein Vorschaubild des verknüpften Forschungsgegenstandes"</f>
        <v>WAHLFREIes Feld „…objekt (Vorschau)“ – Ein Vorschaubild des verknüpften Forschungsgegenstandes</v>
      </c>
      <c r="AQ17" t="str">
        <f>AQ14&amp;"es Feld „Bezug des Sammlungsobjektes/Bezieher“ –  derzeit für Datensammlung BG Berlin"</f>
        <v>WAHLFREIes Feld „Bezug des Sammlungsobjektes/Bezieher“ –  derzeit für Datensammlung BG Berlin</v>
      </c>
      <c r="BF17"/>
      <c r="BI17" t="str">
        <f>BI14&amp;"es Feld „Anzahl Einzelproben“ –  für Datensammlung BG Berlin"</f>
        <v>WAHLFREIes Feld „Anzahl Einzelproben“ –  für Datensammlung BG Berlin</v>
      </c>
      <c r="BJ17" t="str">
        <f>BJ14&amp;"es Feld „Aufnahmemethode“ – Häufigkeit für diesen Sammlungspunkt, erstmals oder wiederholt"</f>
        <v>EMPFOHLENes Feld „Aufnahmemethode“ – Häufigkeit für diesen Sammlungspunkt, erstmals oder wiederholt</v>
      </c>
      <c r="BL17" t="str">
        <f>BL14&amp;"es Feld „Saatgutbeprobung“ – Konnte Saatgut beprobt werden oder war es erfolglos?"</f>
        <v>ERFORDERLICHes Feld „Saatgutbeprobung“ – Konnte Saatgut beprobt werden oder war es erfolglos?</v>
      </c>
      <c r="BM17" t="str">
        <f>BM14&amp;"es Feld „Keine Saatgutbeprobung - Anderer Grund“ – künstliches Ergänzungsfeld (der Auswahlstufen in „Saatgutbeprobung“) für Ursachen erfolgloser Saatgutbeprobung außerdem"</f>
        <v>WAHLFREIes Feld „Keine Saatgutbeprobung - Anderer Grund“ – künstliches Ergänzungsfeld (der Auswahlstufen in „Saatgutbeprobung“) für Ursachen erfolgloser Saatgutbeprobung außerdem</v>
      </c>
      <c r="BN17" t="str">
        <f>BN14&amp;"es Feld „Keimversuch?“ – wurden Keimversuche von der Saatgutsammlung angefertigt?"</f>
        <v>WAHLFREIes Feld „Keimversuch?“ – wurden Keimversuche von der Saatgutsammlung angefertigt?</v>
      </c>
      <c r="BQ17" t="str">
        <f>BM14&amp;"es Feld „pH Wert“ – Welchen pH-Wertebereich hatte der Boden?"</f>
        <v>WAHLFREIes Feld „pH Wert“ – Welchen pH-Wertebereich hatte der Boden?</v>
      </c>
      <c r="BT17" t="str">
        <f>BT14&amp;"es Feld „EUNIS Habitat Code“ – EUNIS Kennziffern siehe beispielsweise https://eunis.eea.europa.eu/habitats-code-browser.jsp"</f>
        <v>WAHLFREIes Feld „EUNIS Habitat Code“ – EUNIS Kennziffern siehe beispielsweise https://eunis.eea.europa.eu/habitats-code-browser.jsp</v>
      </c>
      <c r="BV17" s="3" t="str">
        <f>BV14&amp;"es Feld „Anzahl (gesammelter) Samen“ – Anzahl der Samen, die gesammelt wurden"</f>
        <v>ERFORDERLICHes Feld „Anzahl (gesammelter) Samen“ – Anzahl der Samen, die gesammelt wurden</v>
      </c>
      <c r="BW17" t="str">
        <f>BW14&amp;"es Feld „Phänologischer Zustand“ – phänologischer, erscheinungskundlicher Zustand der Pflanze, v.a. der Blüten, Früchte usw."</f>
        <v>EMPFOHLENes Feld „Phänologischer Zustand“ – phänologischer, erscheinungskundlicher Zustand der Pflanze, v.a. der Blüten, Früchte usw.</v>
      </c>
      <c r="CD17" t="str">
        <f>AL14&amp;"es Feld „Sonstige (aktuelle) Pflegemaßnahmen außerdem“ – künstliches Ergänzungsfeld zur Ergänzung für „Aktuelle Pflegemaßnahmen“"</f>
        <v>WAHLFREIes Feld „Sonstige (aktuelle) Pflegemaßnahmen außerdem“ – künstliches Ergänzungsfeld zur Ergänzung für „Aktuelle Pflegemaßnahmen“</v>
      </c>
      <c r="CF17" t="str">
        <f>AN14&amp;"es Feld „Notwendige Pflegemaßnahmen außerdem“ – künstliches Ergänzungsfeld zur Ergänzung für „Notwendige Pflegemaßnahmen“"</f>
        <v>WAHLFREIes Feld „Notwendige Pflegemaßnahmen außerdem“ – künstliches Ergänzungsfeld zur Ergänzung für „Notwendige Pflegemaßnahmen“</v>
      </c>
      <c r="CH17" t="str">
        <f>CH14&amp;"es Feld „Gefährdungsursachen sonstige“ – künstliches Ergänzungsfeld (der Auswahlstufen) für „Gefährdungsursachen“, die außerdem in Betracht kommen"</f>
        <v>WAHLFREIes Feld „Gefährdungsursachen sonstige“ – künstliches Ergänzungsfeld (der Auswahlstufen) für „Gefährdungsursachen“, die außerdem in Betracht kommen</v>
      </c>
      <c r="CJ17" t="str">
        <f>CJ14&amp;"es Feld „Akzession ID“ – die eindeutige Hauptkennziffer einer Saatgutaufsammlung, sie wird auch aufgezeichnet bei späterer überprüfter Abwesenheit einer Art an einem Standort."&amp;" Das Portal wips.deutschlandflora.de erstellt die (WIPs-)„Akzession ID“ selbtätig."&amp;" Für nachträglich ergänzende Datenimporte vormals eingepflegter Sammlungsdatensätze (derselben Art am selben Standort zur selben Zeit) ist die „Akzession ID“ ERFORDERLICH."</f>
        <v>ERFORDERLICHes Feld „Akzession ID“ – die eindeutige Hauptkennziffer einer Saatgutaufsammlung, sie wird auch aufgezeichnet bei späterer überprüfter Abwesenheit einer Art an einem Standort. Das Portal wips.deutschlandflora.de erstellt die (WIPs-)„Akzession ID“ selbtätig. Für nachträglich ergänzende Datenimporte vormals eingepflegter Sammlungsdatensätze (derselben Art am selben Standort zur selben Zeit) ist die „Akzession ID“ ERFORDERLICH.</v>
      </c>
      <c r="CK17" s="3" t="str">
        <f>CK14&amp;"es Feld „Kennziffer (ID) des Importvorgangs“ – Ein technisches Verwaltungs-Datenfeld für den Importvorgang."</f>
        <v>WAHLFREIes Feld „Kennziffer (ID) des Importvorgangs“ – Ein technisches Verwaltungs-Datenfeld für den Importvorgang.</v>
      </c>
      <c r="CM17" s="3" t="str">
        <f>CM14&amp;"es Feld „Name der Organisation“ – In welcher Organisation oder Vereinigung sind die Saatgutsammlungsdaten ursprünglich verfaßt worden?"</f>
        <v>WAHLFREIes Feld „Name der Organisation“ – In welcher Organisation oder Vereinigung sind die Saatgutsammlungsdaten ursprünglich verfaßt worden?</v>
      </c>
      <c r="CN17" t="str">
        <f>CN14&amp;"es Feld „Null-Nachweis“ – Ist die Art abwesend am Standort?"</f>
        <v>WAHLFREIes Feld „Null-Nachweis“ – Ist die Art abwesend am Standort?</v>
      </c>
      <c r="CO17" s="3"/>
      <c r="CP17" s="3"/>
      <c r="CQ17" s="3"/>
      <c r="CR17" s="3"/>
      <c r="CS17" s="3"/>
      <c r="CT17" s="3"/>
      <c r="CU17" t="str">
        <f>CU14&amp;"es Feld Datenherkunft – z.B. privat; Obere Naturschutzbehörde (ONB); gemeinnützige Vereinigung o.ä."</f>
        <v>WAHLFREIes Feld Datenherkunft – z.B. privat; Obere Naturschutzbehörde (ONB); gemeinnützige Vereinigung o.ä.</v>
      </c>
    </row>
    <row r="18" spans="1:99" ht="30" x14ac:dyDescent="0.25">
      <c r="B18" s="24" t="s">
        <v>1154</v>
      </c>
      <c r="C18" s="37" t="str">
        <f t="shared" ref="C18:AH18" ca="1" si="0">_xlfn.CONCAT("=LET(GewähtleSprache; ",C$19,"; VorhandeneSprachenListe; ",C$20,"; DieserÜbersetzungsSchlüssel; """, C$2, """; BereichAllerÜbersetzungsSchlüssel; ",C$21,"; BereichAllerFelderÜbersetzungen; ",C$22,";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"feldschlüsselSammlDaten:61";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D18" s="37" t="str">
        <f t="shared" ca="1" si="0"/>
        <v>=LET(GewähtleSprache; Hinweise!$B$3; VorhandeneSprachenListe; Feldübersetzungen!$B$3:$B$13; DieserÜbersetzungsSchlüssel; "feldschlüsselSammlDaten:76";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E18" s="37" t="str">
        <f t="shared" ca="1" si="0"/>
        <v>=LET(GewähtleSprache; Hinweise!$B$3; VorhandeneSprachenListe; Feldübersetzungen!$B$3:$B$13; DieserÜbersetzungsSchlüssel; "feldschlüsselSammlDaten:3";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F18" s="37" t="str">
        <f t="shared" ca="1" si="0"/>
        <v>=LET(GewähtleSprache; Hinweise!$B$3; VorhandeneSprachenListe; Feldübersetzungen!$B$3:$B$13; DieserÜbersetzungsSchlüssel; "feldschlüsselSammlDaten:130";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G18" s="37" t="str">
        <f t="shared" ca="1" si="0"/>
        <v>=LET(GewähtleSprache; Hinweise!$B$3; VorhandeneSprachenListe; Feldübersetzungen!$B$3:$B$13; DieserÜbersetzungsSchlüssel; "feldschlüsselSammlDaten:131";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H18" s="37" t="str">
        <f t="shared" ca="1" si="0"/>
        <v>=LET(GewähtleSprache; Hinweise!$B$3; VorhandeneSprachenListe; Feldübersetzungen!$B$3:$B$13; DieserÜbersetzungsSchlüssel; "feldschlüsselSammlDaten:99";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I18" s="37" t="str">
        <f t="shared" ca="1" si="0"/>
        <v>=LET(GewähtleSprache; Hinweise!$B$3; VorhandeneSprachenListe; Feldübersetzungen!$B$3:$B$13; DieserÜbersetzungsSchlüssel; "feldschlüsselSammlDaten:105";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J18" s="37" t="str">
        <f t="shared" ca="1" si="0"/>
        <v>=LET(GewähtleSprache; Hinweise!$B$3; VorhandeneSprachenListe; Feldübersetzungen!$B$3:$B$13; DieserÜbersetzungsSchlüssel; "feldschlüsselSammlDaten:17";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K18" s="37" t="str">
        <f t="shared" ca="1" si="0"/>
        <v>=LET(GewähtleSprache; Hinweise!$B$3; VorhandeneSprachenListe; Feldübersetzungen!$B$3:$B$13; DieserÜbersetzungsSchlüssel; "feldschlüsselSammlDaten:97";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L18" s="37" t="str">
        <f t="shared" ca="1" si="0"/>
        <v>=LET(GewähtleSprache; Hinweise!$B$3; VorhandeneSprachenListe; Feldübersetzungen!$B$3:$B$13; DieserÜbersetzungsSchlüssel; "feldschlüsselSammlDaten:98";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M18" s="37" t="str">
        <f t="shared" ca="1" si="0"/>
        <v>=LET(GewähtleSprache; Hinweise!$B$3; VorhandeneSprachenListe; Feldübersetzungen!$B$3:$B$13; DieserÜbersetzungsSchlüssel; "feldschlüsselSammlDaten:88";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N18" s="37" t="str">
        <f t="shared" ca="1" si="0"/>
        <v>=LET(GewähtleSprache; Hinweise!$B$3; VorhandeneSprachenListe; Feldübersetzungen!$B$3:$B$13; DieserÜbersetzungsSchlüssel; "feldschlüsselSammlDaten:59";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O18" s="37" t="str">
        <f t="shared" ca="1" si="0"/>
        <v>=LET(GewähtleSprache; Hinweise!$B$3; VorhandeneSprachenListe; Feldübersetzungen!$B$3:$B$13; DieserÜbersetzungsSchlüssel; "feldschlüsselSammlDaten:60";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P18" s="37" t="str">
        <f t="shared" ca="1" si="0"/>
        <v>=LET(GewähtleSprache; Hinweise!$B$3; VorhandeneSprachenListe; Feldübersetzungen!$B$3:$B$13; DieserÜbersetzungsSchlüssel; "feldschlüsselSammlDaten:119";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Q18" s="37" t="str">
        <f t="shared" ca="1" si="0"/>
        <v>=LET(GewähtleSprache; Hinweise!$B$3; VorhandeneSprachenListe; Feldübersetzungen!$B$3:$B$13; DieserÜbersetzungsSchlüssel; "feldschlüsselSammlDaten:118";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R18" s="37" t="str">
        <f t="shared" ca="1" si="0"/>
        <v>=LET(GewähtleSprache; Hinweise!$B$3; VorhandeneSprachenListe; Feldübersetzungen!$B$3:$B$13; DieserÜbersetzungsSchlüssel; "feldschlüsselSammlDaten:63";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S18" s="37" t="str">
        <f t="shared" ca="1" si="0"/>
        <v>=LET(GewähtleSprache; Hinweise!$B$3; VorhandeneSprachenListe; Feldübersetzungen!$B$3:$B$13; DieserÜbersetzungsSchlüssel; "feldschlüsselSammlDaten:62";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T18" s="37" t="str">
        <f t="shared" ca="1" si="0"/>
        <v>=LET(GewähtleSprache; Hinweise!$B$3; VorhandeneSprachenListe; Feldübersetzungen!$B$3:$B$13; DieserÜbersetzungsSchlüssel; "feldschlüsselSammlDaten:64";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U18" s="37" t="str">
        <f t="shared" ca="1" si="0"/>
        <v>=LET(GewähtleSprache; Hinweise!$B$3; VorhandeneSprachenListe; Feldübersetzungen!$B$3:$B$13; DieserÜbersetzungsSchlüssel; "feldschlüsselSammlDaten:14";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V18" s="37" t="str">
        <f t="shared" ca="1" si="0"/>
        <v>=LET(GewähtleSprache; Hinweise!$B$3; VorhandeneSprachenListe; Feldübersetzungen!$B$3:$B$13; DieserÜbersetzungsSchlüssel; "feldschlüsselSammlDaten:15";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W18" s="37" t="str">
        <f t="shared" ca="1" si="0"/>
        <v>=LET(GewähtleSprache; Hinweise!$B$3; VorhandeneSprachenListe; Feldübersetzungen!$B$3:$B$13; DieserÜbersetzungsSchlüssel; "feldschlüsselSammlDaten:127";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X18" s="37" t="str">
        <f t="shared" ca="1" si="0"/>
        <v>=LET(GewähtleSprache; Hinweise!$B$3; VorhandeneSprachenListe; Feldübersetzungen!$B$3:$B$13; DieserÜbersetzungsSchlüssel; "feldschlüsselSammlDaten:128";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Y18" s="37" t="str">
        <f t="shared" ca="1" si="0"/>
        <v>=LET(GewähtleSprache; Hinweise!$B$3; VorhandeneSprachenListe; Feldübersetzungen!$B$3:$B$13; DieserÜbersetzungsSchlüssel; "feldschlüsselSammlDaten:87";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Z18" s="37" t="str">
        <f t="shared" ca="1" si="0"/>
        <v>=LET(GewähtleSprache; Hinweise!$B$3; VorhandeneSprachenListe; Feldübersetzungen!$B$3:$B$13; DieserÜbersetzungsSchlüssel; "feldschlüsselSammlDaten:132";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A18" s="37" t="str">
        <f t="shared" ca="1" si="0"/>
        <v>=LET(GewähtleSprache; Hinweise!$B$3; VorhandeneSprachenListe; Feldübersetzungen!$B$3:$B$13; DieserÜbersetzungsSchlüssel; "feldschlüsselSammlDaten:74";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B18" s="37" t="str">
        <f t="shared" ca="1" si="0"/>
        <v>=LET(GewähtleSprache; Hinweise!$B$3; VorhandeneSprachenListe; Feldübersetzungen!$B$3:$B$13; DieserÜbersetzungsSchlüssel; "feldschlüsselSammlDaten:75";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C18" s="37" t="str">
        <f t="shared" ca="1" si="0"/>
        <v>=LET(GewähtleSprache; Hinweise!$B$3; VorhandeneSprachenListe; Feldübersetzungen!$B$3:$B$13; DieserÜbersetzungsSchlüssel; "feldschlüsselSammlDaten:23";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D18" s="37" t="str">
        <f t="shared" ca="1" si="0"/>
        <v>=LET(GewähtleSprache; Hinweise!$B$3; VorhandeneSprachenListe; Feldübersetzungen!$B$3:$B$13; DieserÜbersetzungsSchlüssel; "feldschlüsselSammlDaten:65";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E18" s="37" t="str">
        <f t="shared" ca="1" si="0"/>
        <v>=LET(GewähtleSprache; Hinweise!$B$3; VorhandeneSprachenListe; Feldübersetzungen!$B$3:$B$13; DieserÜbersetzungsSchlüssel; "feldschlüsselSammlDaten:66";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F18" s="37" t="str">
        <f t="shared" ca="1" si="0"/>
        <v>=LET(GewähtleSprache; Hinweise!$B$3; VorhandeneSprachenListe; Feldübersetzungen!$B$3:$B$13; DieserÜbersetzungsSchlüssel; "feldschlüsselSammlDaten:124";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G18" s="37" t="str">
        <f t="shared" ca="1" si="0"/>
        <v>=LET(GewähtleSprache; Hinweise!$B$3; VorhandeneSprachenListe; Feldübersetzungen!$B$3:$B$13; DieserÜbersetzungsSchlüssel; "feldschlüsselSammlDaten:125";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H18" s="37" t="str">
        <f t="shared" ca="1" si="0"/>
        <v>=LET(GewähtleSprache; Hinweise!$B$3; VorhandeneSprachenListe; Feldübersetzungen!$B$3:$B$13; DieserÜbersetzungsSchlüssel; "feldschlüsselSammlDaten:117";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I18" s="37" t="str">
        <f t="shared" ref="AI18:BN18" ca="1" si="1">_xlfn.CONCAT("=LET(GewähtleSprache; ",AI$19,"; VorhandeneSprachenListe; ",AI$20,"; DieserÜbersetzungsSchlüssel; """, AI$2, """; BereichAllerÜbersetzungsSchlüssel; ",AI$21,"; BereichAllerFelderÜbersetzungen; ",AI$22,";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"feldschlüsselSammlDaten:121";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J18" s="37" t="str">
        <f t="shared" ca="1" si="1"/>
        <v>=LET(GewähtleSprache; Hinweise!$B$3; VorhandeneSprachenListe; Feldübersetzungen!$B$3:$B$13; DieserÜbersetzungsSchlüssel; "feldschlüsselSammlDaten:80";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K18" s="37" t="str">
        <f t="shared" ca="1" si="1"/>
        <v>=LET(GewähtleSprache; Hinweise!$B$3; VorhandeneSprachenListe; Feldübersetzungen!$B$3:$B$13; DieserÜbersetzungsSchlüssel; "feldschlüsselSammlDaten:24";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L18" s="37" t="str">
        <f t="shared" ca="1" si="1"/>
        <v>=LET(GewähtleSprache; Hinweise!$B$3; VorhandeneSprachenListe; Feldübersetzungen!$B$3:$B$13; DieserÜbersetzungsSchlüssel; "feldschlüsselSammlDaten:95";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M18" s="37" t="str">
        <f t="shared" ca="1" si="1"/>
        <v>=LET(GewähtleSprache; Hinweise!$B$3; VorhandeneSprachenListe; Feldübersetzungen!$B$3:$B$13; DieserÜbersetzungsSchlüssel; "feldschlüsselSammlDaten:104";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N18" s="37" t="str">
        <f t="shared" ca="1" si="1"/>
        <v>=LET(GewähtleSprache; Hinweise!$B$3; VorhandeneSprachenListe; Feldübersetzungen!$B$3:$B$13; DieserÜbersetzungsSchlüssel; "feldschlüsselSammlDaten:67";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O18" s="37" t="str">
        <f t="shared" ca="1" si="1"/>
        <v>=LET(GewähtleSprache; Hinweise!$B$3; VorhandeneSprachenListe; Feldübersetzungen!$B$3:$B$13; DieserÜbersetzungsSchlüssel; "feldschlüsselSammlDaten:68";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P18" s="37" t="str">
        <f t="shared" ca="1" si="1"/>
        <v>=LET(GewähtleSprache; Hinweise!$B$3; VorhandeneSprachenListe; Feldübersetzungen!$B$3:$B$13; DieserÜbersetzungsSchlüssel; "feldschlüsselSammlDaten:69";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Q18" s="37" t="str">
        <f t="shared" ca="1" si="1"/>
        <v>=LET(GewähtleSprache; Hinweise!$B$3; VorhandeneSprachenListe; Feldübersetzungen!$B$3:$B$13; DieserÜbersetzungsSchlüssel; "feldschlüsselSammlDaten:70";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R18" s="37" t="str">
        <f t="shared" ca="1" si="1"/>
        <v>=LET(GewähtleSprache; Hinweise!$B$3; VorhandeneSprachenListe; Feldübersetzungen!$B$3:$B$13; DieserÜbersetzungsSchlüssel; "feldschlüsselSammlDaten:77";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S18" s="37" t="str">
        <f t="shared" ca="1" si="1"/>
        <v>=LET(GewähtleSprache; Hinweise!$B$3; VorhandeneSprachenListe; Feldübersetzungen!$B$3:$B$13; DieserÜbersetzungsSchlüssel; "feldschlüsselSammlDaten:78";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T18" s="37" t="str">
        <f t="shared" ca="1" si="1"/>
        <v>=LET(GewähtleSprache; Hinweise!$B$3; VorhandeneSprachenListe; Feldübersetzungen!$B$3:$B$13; DieserÜbersetzungsSchlüssel; "feldschlüsselSammlDaten:79";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U18" s="37" t="str">
        <f t="shared" ca="1" si="1"/>
        <v>=LET(GewähtleSprache; Hinweise!$B$3; VorhandeneSprachenListe; Feldübersetzungen!$B$3:$B$13; DieserÜbersetzungsSchlüssel; "feldschlüsselSammlDaten:81";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V18" s="37" t="str">
        <f t="shared" ca="1" si="1"/>
        <v>=LET(GewähtleSprache; Hinweise!$B$3; VorhandeneSprachenListe; Feldübersetzungen!$B$3:$B$13; DieserÜbersetzungsSchlüssel; "feldschlüsselSammlDaten:26";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W18" s="37" t="str">
        <f t="shared" ca="1" si="1"/>
        <v>=LET(GewähtleSprache; Hinweise!$B$3; VorhandeneSprachenListe; Feldübersetzungen!$B$3:$B$13; DieserÜbersetzungsSchlüssel; "feldschlüsselSammlDaten:73";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X18" s="37" t="str">
        <f t="shared" ca="1" si="1"/>
        <v>=LET(GewähtleSprache; Hinweise!$B$3; VorhandeneSprachenListe; Feldübersetzungen!$B$3:$B$13; DieserÜbersetzungsSchlüssel; "feldschlüsselSammlDaten:34";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Y18" s="37" t="str">
        <f t="shared" ca="1" si="1"/>
        <v>=LET(GewähtleSprache; Hinweise!$B$3; VorhandeneSprachenListe; Feldübersetzungen!$B$3:$B$13; DieserÜbersetzungsSchlüssel; "feldschlüsselSammlDaten:116";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Z18" s="37" t="str">
        <f t="shared" ca="1" si="1"/>
        <v>=LET(GewähtleSprache; Hinweise!$B$3; VorhandeneSprachenListe; Feldübersetzungen!$B$3:$B$13; DieserÜbersetzungsSchlüssel; "feldschlüsselSammlDaten:120";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A18" s="37" t="str">
        <f t="shared" ca="1" si="1"/>
        <v>=LET(GewähtleSprache; Hinweise!$B$3; VorhandeneSprachenListe; Feldübersetzungen!$B$3:$B$13; DieserÜbersetzungsSchlüssel; "feldschlüsselSammlDaten:135";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B18" s="37" t="str">
        <f t="shared" ca="1" si="1"/>
        <v>=LET(GewähtleSprache; Hinweise!$B$3; VorhandeneSprachenListe; Feldübersetzungen!$B$3:$B$13; DieserÜbersetzungsSchlüssel; "feldschlüsselSammlDaten:71";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C18" s="37" t="str">
        <f t="shared" ca="1" si="1"/>
        <v>=LET(GewähtleSprache; Hinweise!$B$3; VorhandeneSprachenListe; Feldübersetzungen!$B$3:$B$13; DieserÜbersetzungsSchlüssel; "feldschlüsselSammlDaten:115";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D18" s="37" t="str">
        <f t="shared" ca="1" si="1"/>
        <v>=LET(GewähtleSprache; Hinweise!$B$3; VorhandeneSprachenListe; Feldübersetzungen!$B$3:$B$13; DieserÜbersetzungsSchlüssel; "feldschlüsselSammlDaten:36";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E18" s="37" t="str">
        <f t="shared" ca="1" si="1"/>
        <v>=LET(GewähtleSprache; Hinweise!$B$3; VorhandeneSprachenListe; Feldübersetzungen!$B$3:$B$13; DieserÜbersetzungsSchlüssel; "feldschlüsselSammlDaten:37";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F18" s="37" t="str">
        <f t="shared" ca="1" si="1"/>
        <v>=LET(GewähtleSprache; Hinweise!$B$3; VorhandeneSprachenListe; Feldübersetzungen!$B$3:$B$13; DieserÜbersetzungsSchlüssel; "feldschlüsselSammlDaten:42";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G18" s="37" t="str">
        <f t="shared" ca="1" si="1"/>
        <v>=LET(GewähtleSprache; Hinweise!$B$3; VorhandeneSprachenListe; Feldübersetzungen!$B$3:$B$13; DieserÜbersetzungsSchlüssel; "feldschlüsselSammlDaten:72";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H18" s="37" t="str">
        <f t="shared" ca="1" si="1"/>
        <v>=LET(GewähtleSprache; Hinweise!$B$3; VorhandeneSprachenListe; Feldübersetzungen!$B$3:$B$13; DieserÜbersetzungsSchlüssel; "feldschlüsselSammlDaten:100";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I18" s="37" t="str">
        <f t="shared" ca="1" si="1"/>
        <v>=LET(GewähtleSprache; Hinweise!$B$3; VorhandeneSprachenListe; Feldübersetzungen!$B$3:$B$13; DieserÜbersetzungsSchlüssel; "feldschlüsselSammlDaten:101";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J18" s="37" t="str">
        <f t="shared" ca="1" si="1"/>
        <v>=LET(GewähtleSprache; Hinweise!$B$3; VorhandeneSprachenListe; Feldübersetzungen!$B$3:$B$13; DieserÜbersetzungsSchlüssel; "feldschlüsselSammlDaten:102";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K18" s="37" t="str">
        <f t="shared" ca="1" si="1"/>
        <v>=LET(GewähtleSprache; Hinweise!$B$3; VorhandeneSprachenListe; Feldübersetzungen!$B$3:$B$13; DieserÜbersetzungsSchlüssel; "feldschlüsselSammlDaten:114";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L18" s="37" t="str">
        <f t="shared" ca="1" si="1"/>
        <v>=LET(GewähtleSprache; Hinweise!$B$3; VorhandeneSprachenListe; Feldübersetzungen!$B$3:$B$13; DieserÜbersetzungsSchlüssel; "feldschlüsselSammlDaten:111";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M18" s="38" t="str">
        <f t="shared" ca="1" si="1"/>
        <v>=LET(GewähtleSprache; Hinweise!$B$3; VorhandeneSprachenListe; Feldübersetzungen!$B$3:$B$13; DieserÜbersetzungsSchlüssel; "feldschlüsselSammlDaten:112";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N18" s="37" t="str">
        <f t="shared" ca="1" si="1"/>
        <v>=LET(GewähtleSprache; Hinweise!$B$3; VorhandeneSprachenListe; Feldübersetzungen!$B$3:$B$13; DieserÜbersetzungsSchlüssel; "feldschlüsselSammlDaten:122";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O18" s="37" t="str">
        <f t="shared" ref="BO18:CU18" ca="1" si="2">_xlfn.CONCAT("=LET(GewähtleSprache; ",BO$19,"; VorhandeneSprachenListe; ",BO$20,"; DieserÜbersetzungsSchlüssel; """, BO$2, """; BereichAllerÜbersetzungsSchlüssel; ",BO$21,"; BereichAllerFelderÜbersetzungen; ",BO$22,";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"feldschlüsselSammlDaten:106";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P18" s="37" t="str">
        <f t="shared" ca="1" si="2"/>
        <v>=LET(GewähtleSprache; Hinweise!$B$3; VorhandeneSprachenListe; Feldübersetzungen!$B$3:$B$13; DieserÜbersetzungsSchlüssel; "feldschlüsselSammlDaten:107";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Q18" s="37" t="str">
        <f t="shared" ca="1" si="2"/>
        <v>=LET(GewähtleSprache; Hinweise!$B$3; VorhandeneSprachenListe; Feldübersetzungen!$B$3:$B$13; DieserÜbersetzungsSchlüssel; "feldschlüsselSammlDaten:113";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R18" s="37" t="str">
        <f t="shared" ca="1" si="2"/>
        <v>=LET(GewähtleSprache; Hinweise!$B$3; VorhandeneSprachenListe; Feldübersetzungen!$B$3:$B$13; DieserÜbersetzungsSchlüssel; "feldschlüsselSammlDaten:103";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S18" s="37" t="str">
        <f t="shared" ca="1" si="2"/>
        <v>=LET(GewähtleSprache; Hinweise!$B$3; VorhandeneSprachenListe; Feldübersetzungen!$B$3:$B$13; DieserÜbersetzungsSchlüssel; "feldschlüsselSammlDaten:133";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T18" s="37" t="str">
        <f t="shared" ca="1" si="2"/>
        <v>=LET(GewähtleSprache; Hinweise!$B$3; VorhandeneSprachenListe; Feldübersetzungen!$B$3:$B$13; DieserÜbersetzungsSchlüssel; "feldschlüsselSammlDaten:33";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U18" s="37" t="str">
        <f t="shared" ca="1" si="2"/>
        <v>=LET(GewähtleSprache; Hinweise!$B$3; VorhandeneSprachenListe; Feldübersetzungen!$B$3:$B$13; DieserÜbersetzungsSchlüssel; "feldschlüsselSammlDaten:109";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V18" s="37" t="str">
        <f t="shared" ca="1" si="2"/>
        <v>=LET(GewähtleSprache; Hinweise!$B$3; VorhandeneSprachenListe; Feldübersetzungen!$B$3:$B$13; DieserÜbersetzungsSchlüssel; "feldschlüsselSammlDaten:96";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W18" s="37" t="str">
        <f t="shared" ca="1" si="2"/>
        <v>=LET(GewähtleSprache; Hinweise!$B$3; VorhandeneSprachenListe; Feldübersetzungen!$B$3:$B$13; DieserÜbersetzungsSchlüssel; "feldschlüsselSammlDaten:10";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X18" s="37" t="str">
        <f t="shared" ca="1" si="2"/>
        <v>=LET(GewähtleSprache; Hinweise!$B$3; VorhandeneSprachenListe; Feldübersetzungen!$B$3:$B$13; DieserÜbersetzungsSchlüssel; "feldschlüsselSammlDaten:126";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Y18" s="37" t="str">
        <f t="shared" ca="1" si="2"/>
        <v>=LET(GewähtleSprache; Hinweise!$B$3; VorhandeneSprachenListe; Feldübersetzungen!$B$3:$B$13; DieserÜbersetzungsSchlüssel; "feldschlüsselSammlDaten:2";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Z18" s="37" t="str">
        <f t="shared" ca="1" si="2"/>
        <v>=LET(GewähtleSprache; Hinweise!$B$3; VorhandeneSprachenListe; Feldübersetzungen!$B$3:$B$13; DieserÜbersetzungsSchlüssel; "feldschlüsselSammlDaten:85";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A18" s="37" t="str">
        <f t="shared" ca="1" si="2"/>
        <v>=LET(GewähtleSprache; Hinweise!$B$3; VorhandeneSprachenListe; Feldübersetzungen!$B$3:$B$13; DieserÜbersetzungsSchlüssel; "feldschlüsselSammlDaten:86";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B18" s="37" t="str">
        <f t="shared" ca="1" si="2"/>
        <v>=LET(GewähtleSprache; Hinweise!$B$3; VorhandeneSprachenListe; Feldübersetzungen!$B$3:$B$13; DieserÜbersetzungsSchlüssel; "feldschlüsselSammlDaten:134";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C18" s="37" t="str">
        <f t="shared" ca="1" si="2"/>
        <v>=LET(GewähtleSprache; Hinweise!$B$3; VorhandeneSprachenListe; Feldübersetzungen!$B$3:$B$13; DieserÜbersetzungsSchlüssel; "feldschlüsselSammlDaten:47";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D18" s="37" t="str">
        <f t="shared" ca="1" si="2"/>
        <v>=LET(GewähtleSprache; Hinweise!$B$3; VorhandeneSprachenListe; Feldübersetzungen!$B$3:$B$13; DieserÜbersetzungsSchlüssel; "feldschlüsselSammlDaten:48";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E18" s="37" t="str">
        <f t="shared" ca="1" si="2"/>
        <v>=LET(GewähtleSprache; Hinweise!$B$3; VorhandeneSprachenListe; Feldübersetzungen!$B$3:$B$13; DieserÜbersetzungsSchlüssel; "feldschlüsselSammlDaten:49";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F18" s="37" t="str">
        <f t="shared" ca="1" si="2"/>
        <v>=LET(GewähtleSprache; Hinweise!$B$3; VorhandeneSprachenListe; Feldübersetzungen!$B$3:$B$13; DieserÜbersetzungsSchlüssel; "feldschlüsselSammlDaten:50";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G18" s="37" t="str">
        <f t="shared" ca="1" si="2"/>
        <v>=LET(GewähtleSprache; Hinweise!$B$3; VorhandeneSprachenListe; Feldübersetzungen!$B$3:$B$13; DieserÜbersetzungsSchlüssel; "feldschlüsselSammlDaten:51";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H18" s="37" t="str">
        <f t="shared" ca="1" si="2"/>
        <v>=LET(GewähtleSprache; Hinweise!$B$3; VorhandeneSprachenListe; Feldübersetzungen!$B$3:$B$13; DieserÜbersetzungsSchlüssel; "feldschlüsselSammlDaten:110";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I18" s="37" t="str">
        <f t="shared" ca="1" si="2"/>
        <v>=LET(GewähtleSprache; Hinweise!$B$3; VorhandeneSprachenListe; Feldübersetzungen!$B$3:$B$13; DieserÜbersetzungsSchlüssel; "feldschlüsselSammlDaten:108";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J18" s="37" t="str">
        <f t="shared" ca="1" si="2"/>
        <v>=LET(GewähtleSprache; Hinweise!$B$3; VorhandeneSprachenListe; Feldübersetzungen!$B$3:$B$13; DieserÜbersetzungsSchlüssel; "feldschlüsselSammlDaten:5";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K18" s="37" t="str">
        <f t="shared" ca="1" si="2"/>
        <v>=LET(GewähtleSprache; Hinweise!$B$3; VorhandeneSprachenListe; Feldübersetzungen!$B$3:$B$13; DieserÜbersetzungsSchlüssel; "feldschlüsselSammlDaten:89";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L18" s="37" t="str">
        <f t="shared" ca="1" si="2"/>
        <v>=LET(GewähtleSprache; Hinweise!$B$3; VorhandeneSprachenListe; Feldübersetzungen!$B$3:$B$13; DieserÜbersetzungsSchlüssel; "feldschlüsselSammlDaten:82";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M18" s="37" t="str">
        <f t="shared" ca="1" si="2"/>
        <v>=LET(GewähtleSprache; Hinweise!$B$3; VorhandeneSprachenListe; Feldübersetzungen!$B$3:$B$13; DieserÜbersetzungsSchlüssel; "feldschlüsselSammlDaten:83";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N18" s="37" t="str">
        <f t="shared" ca="1" si="2"/>
        <v>=LET(GewähtleSprache; Hinweise!$B$3; VorhandeneSprachenListe; Feldübersetzungen!$B$3:$B$13; DieserÜbersetzungsSchlüssel; "feldschlüsselSammlDaten:90";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O18" s="37" t="str">
        <f t="shared" ca="1" si="2"/>
        <v>=LET(GewähtleSprache; Hinweise!$B$3; VorhandeneSprachenListe; Feldübersetzungen!$B$3:$B$13; DieserÜbersetzungsSchlüssel; "feldschlüsselSammlDaten:129";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P18" s="37" t="str">
        <f t="shared" ca="1" si="2"/>
        <v>=LET(GewähtleSprache; Hinweise!$B$3; VorhandeneSprachenListe; Feldübersetzungen!$B$3:$B$13; DieserÜbersetzungsSchlüssel; "feldschlüsselSammlDaten:91";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Q18" s="37" t="str">
        <f t="shared" ca="1" si="2"/>
        <v>=LET(GewähtleSprache; Hinweise!$B$3; VorhandeneSprachenListe; Feldübersetzungen!$B$3:$B$13; DieserÜbersetzungsSchlüssel; "feldschlüsselSammlDaten:92";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R18" s="37" t="str">
        <f t="shared" ca="1" si="2"/>
        <v>=LET(GewähtleSprache; Hinweise!$B$3; VorhandeneSprachenListe; Feldübersetzungen!$B$3:$B$13; DieserÜbersetzungsSchlüssel; "feldschlüsselSammlDaten:93";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S18" s="37" t="str">
        <f t="shared" ca="1" si="2"/>
        <v>=LET(GewähtleSprache; Hinweise!$B$3; VorhandeneSprachenListe; Feldübersetzungen!$B$3:$B$13; DieserÜbersetzungsSchlüssel; "feldschlüsselSammlDaten:94";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T18" s="37" t="str">
        <f t="shared" ca="1" si="2"/>
        <v>=LET(GewähtleSprache; Hinweise!$B$3; VorhandeneSprachenListe; Feldübersetzungen!$B$3:$B$13; DieserÜbersetzungsSchlüssel; "feldschlüsselSammlDaten:123";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U18" s="37" t="str">
        <f t="shared" ca="1" si="2"/>
        <v>=LET(GewähtleSprache; Hinweise!$B$3; VorhandeneSprachenListe; Feldübersetzungen!$B$3:$B$13; DieserÜbersetzungsSchlüssel; "feldschlüsselSammlDaten:84";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row>
    <row r="19" spans="1:99" x14ac:dyDescent="0.25">
      <c r="B19" s="7" t="s">
        <v>332</v>
      </c>
      <c r="C19" s="8" t="str" cm="1">
        <f t="array" aca="1" ref="C19" ca="1">_xlfn.LET(_xlpm.GewählteSprache, Hinweise!$B$3, _xlpm.ArbeitsblattBezug, MID(CELL("Dateiname",_xlpm.GewählteSprache),SEARCH("]",CELL("Dateiname",_xlpm.GewählteSprache))+1,255), ADDRESS(ROW(_xlpm.GewählteSprache),COLUMN(_xlpm.GewählteSprache),1,1,_xlpm.ArbeitsblattBezug))</f>
        <v>Hinweise!$B$3</v>
      </c>
      <c r="D19" s="8" t="str" cm="1">
        <f t="array" aca="1" ref="D19" ca="1">_xlfn.LET(_xlpm.GewählteSprache, Hinweise!$B$3, _xlpm.ArbeitsblattBezug, MID(CELL("Dateiname",_xlpm.GewählteSprache),SEARCH("]",CELL("Dateiname",_xlpm.GewählteSprache))+1,255), ADDRESS(ROW(_xlpm.GewählteSprache),COLUMN(_xlpm.GewählteSprache),1,1,_xlpm.ArbeitsblattBezug))</f>
        <v>Hinweise!$B$3</v>
      </c>
      <c r="E19" s="8" t="str" cm="1">
        <f t="array" aca="1" ref="E19" ca="1">_xlfn.LET(_xlpm.GewählteSprache, Hinweise!$B$3, _xlpm.ArbeitsblattBezug, MID(CELL("Dateiname",_xlpm.GewählteSprache),SEARCH("]",CELL("Dateiname",_xlpm.GewählteSprache))+1,255), ADDRESS(ROW(_xlpm.GewählteSprache),COLUMN(_xlpm.GewählteSprache),1,1,_xlpm.ArbeitsblattBezug))</f>
        <v>Hinweise!$B$3</v>
      </c>
      <c r="F19" s="8" t="str" cm="1">
        <f t="array" aca="1" ref="F19" ca="1">_xlfn.LET(_xlpm.GewählteSprache, Hinweise!$B$3, _xlpm.ArbeitsblattBezug, MID(CELL("Dateiname",_xlpm.GewählteSprache),SEARCH("]",CELL("Dateiname",_xlpm.GewählteSprache))+1,255), ADDRESS(ROW(_xlpm.GewählteSprache),COLUMN(_xlpm.GewählteSprache),1,1,_xlpm.ArbeitsblattBezug))</f>
        <v>Hinweise!$B$3</v>
      </c>
      <c r="G19" s="8" t="str" cm="1">
        <f t="array" aca="1" ref="G19" ca="1">_xlfn.LET(_xlpm.GewählteSprache, Hinweise!$B$3, _xlpm.ArbeitsblattBezug, MID(CELL("Dateiname",_xlpm.GewählteSprache),SEARCH("]",CELL("Dateiname",_xlpm.GewählteSprache))+1,255), ADDRESS(ROW(_xlpm.GewählteSprache),COLUMN(_xlpm.GewählteSprache),1,1,_xlpm.ArbeitsblattBezug))</f>
        <v>Hinweise!$B$3</v>
      </c>
      <c r="H19" s="8" t="str" cm="1">
        <f t="array" aca="1" ref="H19" ca="1">_xlfn.LET(_xlpm.GewählteSprache, Hinweise!$B$3, _xlpm.ArbeitsblattBezug, MID(CELL("Dateiname",_xlpm.GewählteSprache),SEARCH("]",CELL("Dateiname",_xlpm.GewählteSprache))+1,255), ADDRESS(ROW(_xlpm.GewählteSprache),COLUMN(_xlpm.GewählteSprache),1,1,_xlpm.ArbeitsblattBezug))</f>
        <v>Hinweise!$B$3</v>
      </c>
      <c r="I19" s="8" t="str" cm="1">
        <f t="array" aca="1" ref="I19" ca="1">_xlfn.LET(_xlpm.GewählteSprache, Hinweise!$B$3, _xlpm.ArbeitsblattBezug, MID(CELL("Dateiname",_xlpm.GewählteSprache),SEARCH("]",CELL("Dateiname",_xlpm.GewählteSprache))+1,255), ADDRESS(ROW(_xlpm.GewählteSprache),COLUMN(_xlpm.GewählteSprache),1,1,_xlpm.ArbeitsblattBezug))</f>
        <v>Hinweise!$B$3</v>
      </c>
      <c r="J19" s="8" t="str" cm="1">
        <f t="array" aca="1" ref="J19" ca="1">_xlfn.LET(_xlpm.GewählteSprache, Hinweise!$B$3, _xlpm.ArbeitsblattBezug, MID(CELL("Dateiname",_xlpm.GewählteSprache),SEARCH("]",CELL("Dateiname",_xlpm.GewählteSprache))+1,255), ADDRESS(ROW(_xlpm.GewählteSprache),COLUMN(_xlpm.GewählteSprache),1,1,_xlpm.ArbeitsblattBezug))</f>
        <v>Hinweise!$B$3</v>
      </c>
      <c r="K19" s="8" t="str" cm="1">
        <f t="array" aca="1" ref="K19" ca="1">_xlfn.LET(_xlpm.GewählteSprache, Hinweise!$B$3, _xlpm.ArbeitsblattBezug, MID(CELL("Dateiname",_xlpm.GewählteSprache),SEARCH("]",CELL("Dateiname",_xlpm.GewählteSprache))+1,255), ADDRESS(ROW(_xlpm.GewählteSprache),COLUMN(_xlpm.GewählteSprache),1,1,_xlpm.ArbeitsblattBezug))</f>
        <v>Hinweise!$B$3</v>
      </c>
      <c r="L19" s="8" t="str" cm="1">
        <f t="array" aca="1" ref="L19" ca="1">_xlfn.LET(_xlpm.GewählteSprache, Hinweise!$B$3, _xlpm.ArbeitsblattBezug, MID(CELL("Dateiname",_xlpm.GewählteSprache),SEARCH("]",CELL("Dateiname",_xlpm.GewählteSprache))+1,255), ADDRESS(ROW(_xlpm.GewählteSprache),COLUMN(_xlpm.GewählteSprache),1,1,_xlpm.ArbeitsblattBezug))</f>
        <v>Hinweise!$B$3</v>
      </c>
      <c r="M19" s="8" t="str" cm="1">
        <f t="array" aca="1" ref="M19" ca="1">_xlfn.LET(_xlpm.GewählteSprache, Hinweise!$B$3, _xlpm.ArbeitsblattBezug, MID(CELL("Dateiname",_xlpm.GewählteSprache),SEARCH("]",CELL("Dateiname",_xlpm.GewählteSprache))+1,255), ADDRESS(ROW(_xlpm.GewählteSprache),COLUMN(_xlpm.GewählteSprache),1,1,_xlpm.ArbeitsblattBezug))</f>
        <v>Hinweise!$B$3</v>
      </c>
      <c r="N19" s="8" t="str" cm="1">
        <f t="array" aca="1" ref="N19" ca="1">_xlfn.LET(_xlpm.GewählteSprache, Hinweise!$B$3, _xlpm.ArbeitsblattBezug, MID(CELL("Dateiname",_xlpm.GewählteSprache),SEARCH("]",CELL("Dateiname",_xlpm.GewählteSprache))+1,255), ADDRESS(ROW(_xlpm.GewählteSprache),COLUMN(_xlpm.GewählteSprache),1,1,_xlpm.ArbeitsblattBezug))</f>
        <v>Hinweise!$B$3</v>
      </c>
      <c r="O19" s="8" t="str" cm="1">
        <f t="array" aca="1" ref="O19" ca="1">_xlfn.LET(_xlpm.GewählteSprache, Hinweise!$B$3, _xlpm.ArbeitsblattBezug, MID(CELL("Dateiname",_xlpm.GewählteSprache),SEARCH("]",CELL("Dateiname",_xlpm.GewählteSprache))+1,255), ADDRESS(ROW(_xlpm.GewählteSprache),COLUMN(_xlpm.GewählteSprache),1,1,_xlpm.ArbeitsblattBezug))</f>
        <v>Hinweise!$B$3</v>
      </c>
      <c r="P19" s="8" t="str" cm="1">
        <f t="array" aca="1" ref="P19" ca="1">_xlfn.LET(_xlpm.GewählteSprache, Hinweise!$B$3, _xlpm.ArbeitsblattBezug, MID(CELL("Dateiname",_xlpm.GewählteSprache),SEARCH("]",CELL("Dateiname",_xlpm.GewählteSprache))+1,255), ADDRESS(ROW(_xlpm.GewählteSprache),COLUMN(_xlpm.GewählteSprache),1,1,_xlpm.ArbeitsblattBezug))</f>
        <v>Hinweise!$B$3</v>
      </c>
      <c r="Q19" s="8" t="str" cm="1">
        <f t="array" aca="1" ref="Q19" ca="1">_xlfn.LET(_xlpm.GewählteSprache, Hinweise!$B$3, _xlpm.ArbeitsblattBezug, MID(CELL("Dateiname",_xlpm.GewählteSprache),SEARCH("]",CELL("Dateiname",_xlpm.GewählteSprache))+1,255), ADDRESS(ROW(_xlpm.GewählteSprache),COLUMN(_xlpm.GewählteSprache),1,1,_xlpm.ArbeitsblattBezug))</f>
        <v>Hinweise!$B$3</v>
      </c>
      <c r="R19" s="8" t="str" cm="1">
        <f t="array" aca="1" ref="R19" ca="1">_xlfn.LET(_xlpm.GewählteSprache, Hinweise!$B$3, _xlpm.ArbeitsblattBezug, MID(CELL("Dateiname",_xlpm.GewählteSprache),SEARCH("]",CELL("Dateiname",_xlpm.GewählteSprache))+1,255), ADDRESS(ROW(_xlpm.GewählteSprache),COLUMN(_xlpm.GewählteSprache),1,1,_xlpm.ArbeitsblattBezug))</f>
        <v>Hinweise!$B$3</v>
      </c>
      <c r="S19" s="8" t="str" cm="1">
        <f t="array" aca="1" ref="S19" ca="1">_xlfn.LET(_xlpm.GewählteSprache, Hinweise!$B$3, _xlpm.ArbeitsblattBezug, MID(CELL("Dateiname",_xlpm.GewählteSprache),SEARCH("]",CELL("Dateiname",_xlpm.GewählteSprache))+1,255), ADDRESS(ROW(_xlpm.GewählteSprache),COLUMN(_xlpm.GewählteSprache),1,1,_xlpm.ArbeitsblattBezug))</f>
        <v>Hinweise!$B$3</v>
      </c>
      <c r="T19" s="8" t="str" cm="1">
        <f t="array" aca="1" ref="T19" ca="1">_xlfn.LET(_xlpm.GewählteSprache, Hinweise!$B$3, _xlpm.ArbeitsblattBezug, MID(CELL("Dateiname",_xlpm.GewählteSprache),SEARCH("]",CELL("Dateiname",_xlpm.GewählteSprache))+1,255), ADDRESS(ROW(_xlpm.GewählteSprache),COLUMN(_xlpm.GewählteSprache),1,1,_xlpm.ArbeitsblattBezug))</f>
        <v>Hinweise!$B$3</v>
      </c>
      <c r="U19" s="8" t="str" cm="1">
        <f t="array" aca="1" ref="U19" ca="1">_xlfn.LET(_xlpm.GewählteSprache, Hinweise!$B$3, _xlpm.ArbeitsblattBezug, MID(CELL("Dateiname",_xlpm.GewählteSprache),SEARCH("]",CELL("Dateiname",_xlpm.GewählteSprache))+1,255), ADDRESS(ROW(_xlpm.GewählteSprache),COLUMN(_xlpm.GewählteSprache),1,1,_xlpm.ArbeitsblattBezug))</f>
        <v>Hinweise!$B$3</v>
      </c>
      <c r="V19" s="8" t="str" cm="1">
        <f t="array" aca="1" ref="V19" ca="1">_xlfn.LET(_xlpm.GewählteSprache, Hinweise!$B$3, _xlpm.ArbeitsblattBezug, MID(CELL("Dateiname",_xlpm.GewählteSprache),SEARCH("]",CELL("Dateiname",_xlpm.GewählteSprache))+1,255), ADDRESS(ROW(_xlpm.GewählteSprache),COLUMN(_xlpm.GewählteSprache),1,1,_xlpm.ArbeitsblattBezug))</f>
        <v>Hinweise!$B$3</v>
      </c>
      <c r="W19" s="8" t="str" cm="1">
        <f t="array" aca="1" ref="W19" ca="1">_xlfn.LET(_xlpm.GewählteSprache, Hinweise!$B$3, _xlpm.ArbeitsblattBezug, MID(CELL("Dateiname",_xlpm.GewählteSprache),SEARCH("]",CELL("Dateiname",_xlpm.GewählteSprache))+1,255), ADDRESS(ROW(_xlpm.GewählteSprache),COLUMN(_xlpm.GewählteSprache),1,1,_xlpm.ArbeitsblattBezug))</f>
        <v>Hinweise!$B$3</v>
      </c>
      <c r="X19" s="8" t="str" cm="1">
        <f t="array" aca="1" ref="X19" ca="1">_xlfn.LET(_xlpm.GewählteSprache, Hinweise!$B$3, _xlpm.ArbeitsblattBezug, MID(CELL("Dateiname",_xlpm.GewählteSprache),SEARCH("]",CELL("Dateiname",_xlpm.GewählteSprache))+1,255), ADDRESS(ROW(_xlpm.GewählteSprache),COLUMN(_xlpm.GewählteSprache),1,1,_xlpm.ArbeitsblattBezug))</f>
        <v>Hinweise!$B$3</v>
      </c>
      <c r="Y19" s="8" t="str" cm="1">
        <f t="array" aca="1" ref="Y19" ca="1">_xlfn.LET(_xlpm.GewählteSprache, Hinweise!$B$3, _xlpm.ArbeitsblattBezug, MID(CELL("Dateiname",_xlpm.GewählteSprache),SEARCH("]",CELL("Dateiname",_xlpm.GewählteSprache))+1,255), ADDRESS(ROW(_xlpm.GewählteSprache),COLUMN(_xlpm.GewählteSprache),1,1,_xlpm.ArbeitsblattBezug))</f>
        <v>Hinweise!$B$3</v>
      </c>
      <c r="Z19" s="8" t="str" cm="1">
        <f t="array" aca="1" ref="Z19" ca="1">_xlfn.LET(_xlpm.GewählteSprache, Hinweise!$B$3, _xlpm.ArbeitsblattBezug, MID(CELL("Dateiname",_xlpm.GewählteSprache),SEARCH("]",CELL("Dateiname",_xlpm.GewählteSprache))+1,255), ADDRESS(ROW(_xlpm.GewählteSprache),COLUMN(_xlpm.GewählteSprache),1,1,_xlpm.ArbeitsblattBezug))</f>
        <v>Hinweise!$B$3</v>
      </c>
      <c r="AA19" s="8" t="str" cm="1">
        <f t="array" aca="1" ref="AA19" ca="1">_xlfn.LET(_xlpm.GewählteSprache, Hinweise!$B$3, _xlpm.ArbeitsblattBezug, MID(CELL("Dateiname",_xlpm.GewählteSprache),SEARCH("]",CELL("Dateiname",_xlpm.GewählteSprache))+1,255), ADDRESS(ROW(_xlpm.GewählteSprache),COLUMN(_xlpm.GewählteSprache),1,1,_xlpm.ArbeitsblattBezug))</f>
        <v>Hinweise!$B$3</v>
      </c>
      <c r="AB19" s="8" t="str" cm="1">
        <f t="array" aca="1" ref="AB19" ca="1">_xlfn.LET(_xlpm.GewählteSprache, Hinweise!$B$3, _xlpm.ArbeitsblattBezug, MID(CELL("Dateiname",_xlpm.GewählteSprache),SEARCH("]",CELL("Dateiname",_xlpm.GewählteSprache))+1,255), ADDRESS(ROW(_xlpm.GewählteSprache),COLUMN(_xlpm.GewählteSprache),1,1,_xlpm.ArbeitsblattBezug))</f>
        <v>Hinweise!$B$3</v>
      </c>
      <c r="AC19" s="8" t="str" cm="1">
        <f t="array" aca="1" ref="AC19" ca="1">_xlfn.LET(_xlpm.GewählteSprache, Hinweise!$B$3, _xlpm.ArbeitsblattBezug, MID(CELL("Dateiname",_xlpm.GewählteSprache),SEARCH("]",CELL("Dateiname",_xlpm.GewählteSprache))+1,255), ADDRESS(ROW(_xlpm.GewählteSprache),COLUMN(_xlpm.GewählteSprache),1,1,_xlpm.ArbeitsblattBezug))</f>
        <v>Hinweise!$B$3</v>
      </c>
      <c r="AD19" s="8" t="str" cm="1">
        <f t="array" aca="1" ref="AD19" ca="1">_xlfn.LET(_xlpm.GewählteSprache, Hinweise!$B$3, _xlpm.ArbeitsblattBezug, MID(CELL("Dateiname",_xlpm.GewählteSprache),SEARCH("]",CELL("Dateiname",_xlpm.GewählteSprache))+1,255), ADDRESS(ROW(_xlpm.GewählteSprache),COLUMN(_xlpm.GewählteSprache),1,1,_xlpm.ArbeitsblattBezug))</f>
        <v>Hinweise!$B$3</v>
      </c>
      <c r="AE19" s="8" t="str" cm="1">
        <f t="array" aca="1" ref="AE19" ca="1">_xlfn.LET(_xlpm.GewählteSprache, Hinweise!$B$3, _xlpm.ArbeitsblattBezug, MID(CELL("Dateiname",_xlpm.GewählteSprache),SEARCH("]",CELL("Dateiname",_xlpm.GewählteSprache))+1,255), ADDRESS(ROW(_xlpm.GewählteSprache),COLUMN(_xlpm.GewählteSprache),1,1,_xlpm.ArbeitsblattBezug))</f>
        <v>Hinweise!$B$3</v>
      </c>
      <c r="AF19" s="8" t="str" cm="1">
        <f t="array" aca="1" ref="AF19" ca="1">_xlfn.LET(_xlpm.GewählteSprache, Hinweise!$B$3, _xlpm.ArbeitsblattBezug, MID(CELL("Dateiname",_xlpm.GewählteSprache),SEARCH("]",CELL("Dateiname",_xlpm.GewählteSprache))+1,255), ADDRESS(ROW(_xlpm.GewählteSprache),COLUMN(_xlpm.GewählteSprache),1,1,_xlpm.ArbeitsblattBezug))</f>
        <v>Hinweise!$B$3</v>
      </c>
      <c r="AG19" s="8" t="str" cm="1">
        <f t="array" aca="1" ref="AG19" ca="1">_xlfn.LET(_xlpm.GewählteSprache, Hinweise!$B$3, _xlpm.ArbeitsblattBezug, MID(CELL("Dateiname",_xlpm.GewählteSprache),SEARCH("]",CELL("Dateiname",_xlpm.GewählteSprache))+1,255), ADDRESS(ROW(_xlpm.GewählteSprache),COLUMN(_xlpm.GewählteSprache),1,1,_xlpm.ArbeitsblattBezug))</f>
        <v>Hinweise!$B$3</v>
      </c>
      <c r="AH19" s="8" t="str" cm="1">
        <f t="array" aca="1" ref="AH19" ca="1">_xlfn.LET(_xlpm.GewählteSprache, Hinweise!$B$3, _xlpm.ArbeitsblattBezug, MID(CELL("Dateiname",_xlpm.GewählteSprache),SEARCH("]",CELL("Dateiname",_xlpm.GewählteSprache))+1,255), ADDRESS(ROW(_xlpm.GewählteSprache),COLUMN(_xlpm.GewählteSprache),1,1,_xlpm.ArbeitsblattBezug))</f>
        <v>Hinweise!$B$3</v>
      </c>
      <c r="AI19" s="8" t="str" cm="1">
        <f t="array" aca="1" ref="AI19" ca="1">_xlfn.LET(_xlpm.GewählteSprache, Hinweise!$B$3, _xlpm.ArbeitsblattBezug, MID(CELL("Dateiname",_xlpm.GewählteSprache),SEARCH("]",CELL("Dateiname",_xlpm.GewählteSprache))+1,255), ADDRESS(ROW(_xlpm.GewählteSprache),COLUMN(_xlpm.GewählteSprache),1,1,_xlpm.ArbeitsblattBezug))</f>
        <v>Hinweise!$B$3</v>
      </c>
      <c r="AJ19" s="8" t="str" cm="1">
        <f t="array" aca="1" ref="AJ19" ca="1">_xlfn.LET(_xlpm.GewählteSprache, Hinweise!$B$3, _xlpm.ArbeitsblattBezug, MID(CELL("Dateiname",_xlpm.GewählteSprache),SEARCH("]",CELL("Dateiname",_xlpm.GewählteSprache))+1,255), ADDRESS(ROW(_xlpm.GewählteSprache),COLUMN(_xlpm.GewählteSprache),1,1,_xlpm.ArbeitsblattBezug))</f>
        <v>Hinweise!$B$3</v>
      </c>
      <c r="AK19" s="8" t="str" cm="1">
        <f t="array" aca="1" ref="AK19" ca="1">_xlfn.LET(_xlpm.GewählteSprache, Hinweise!$B$3, _xlpm.ArbeitsblattBezug, MID(CELL("Dateiname",_xlpm.GewählteSprache),SEARCH("]",CELL("Dateiname",_xlpm.GewählteSprache))+1,255), ADDRESS(ROW(_xlpm.GewählteSprache),COLUMN(_xlpm.GewählteSprache),1,1,_xlpm.ArbeitsblattBezug))</f>
        <v>Hinweise!$B$3</v>
      </c>
      <c r="AL19" s="8" t="str" cm="1">
        <f t="array" aca="1" ref="AL19" ca="1">_xlfn.LET(_xlpm.GewählteSprache, Hinweise!$B$3, _xlpm.ArbeitsblattBezug, MID(CELL("Dateiname",_xlpm.GewählteSprache),SEARCH("]",CELL("Dateiname",_xlpm.GewählteSprache))+1,255), ADDRESS(ROW(_xlpm.GewählteSprache),COLUMN(_xlpm.GewählteSprache),1,1,_xlpm.ArbeitsblattBezug))</f>
        <v>Hinweise!$B$3</v>
      </c>
      <c r="AM19" s="8" t="str" cm="1">
        <f t="array" aca="1" ref="AM19" ca="1">_xlfn.LET(_xlpm.GewählteSprache, Hinweise!$B$3, _xlpm.ArbeitsblattBezug, MID(CELL("Dateiname",_xlpm.GewählteSprache),SEARCH("]",CELL("Dateiname",_xlpm.GewählteSprache))+1,255), ADDRESS(ROW(_xlpm.GewählteSprache),COLUMN(_xlpm.GewählteSprache),1,1,_xlpm.ArbeitsblattBezug))</f>
        <v>Hinweise!$B$3</v>
      </c>
      <c r="AN19" s="8" t="str" cm="1">
        <f t="array" aca="1" ref="AN19" ca="1">_xlfn.LET(_xlpm.GewählteSprache, Hinweise!$B$3, _xlpm.ArbeitsblattBezug, MID(CELL("Dateiname",_xlpm.GewählteSprache),SEARCH("]",CELL("Dateiname",_xlpm.GewählteSprache))+1,255), ADDRESS(ROW(_xlpm.GewählteSprache),COLUMN(_xlpm.GewählteSprache),1,1,_xlpm.ArbeitsblattBezug))</f>
        <v>Hinweise!$B$3</v>
      </c>
      <c r="AO19" s="8" t="str" cm="1">
        <f t="array" aca="1" ref="AO19" ca="1">_xlfn.LET(_xlpm.GewählteSprache, Hinweise!$B$3, _xlpm.ArbeitsblattBezug, MID(CELL("Dateiname",_xlpm.GewählteSprache),SEARCH("]",CELL("Dateiname",_xlpm.GewählteSprache))+1,255), ADDRESS(ROW(_xlpm.GewählteSprache),COLUMN(_xlpm.GewählteSprache),1,1,_xlpm.ArbeitsblattBezug))</f>
        <v>Hinweise!$B$3</v>
      </c>
      <c r="AP19" s="8" t="str" cm="1">
        <f t="array" aca="1" ref="AP19" ca="1">_xlfn.LET(_xlpm.GewählteSprache, Hinweise!$B$3, _xlpm.ArbeitsblattBezug, MID(CELL("Dateiname",_xlpm.GewählteSprache),SEARCH("]",CELL("Dateiname",_xlpm.GewählteSprache))+1,255), ADDRESS(ROW(_xlpm.GewählteSprache),COLUMN(_xlpm.GewählteSprache),1,1,_xlpm.ArbeitsblattBezug))</f>
        <v>Hinweise!$B$3</v>
      </c>
      <c r="AQ19" s="8" t="str" cm="1">
        <f t="array" aca="1" ref="AQ19" ca="1">_xlfn.LET(_xlpm.GewählteSprache, Hinweise!$B$3, _xlpm.ArbeitsblattBezug, MID(CELL("Dateiname",_xlpm.GewählteSprache),SEARCH("]",CELL("Dateiname",_xlpm.GewählteSprache))+1,255), ADDRESS(ROW(_xlpm.GewählteSprache),COLUMN(_xlpm.GewählteSprache),1,1,_xlpm.ArbeitsblattBezug))</f>
        <v>Hinweise!$B$3</v>
      </c>
      <c r="AR19" s="8" t="str" cm="1">
        <f t="array" aca="1" ref="AR19" ca="1">_xlfn.LET(_xlpm.GewählteSprache, Hinweise!$B$3, _xlpm.ArbeitsblattBezug, MID(CELL("Dateiname",_xlpm.GewählteSprache),SEARCH("]",CELL("Dateiname",_xlpm.GewählteSprache))+1,255), ADDRESS(ROW(_xlpm.GewählteSprache),COLUMN(_xlpm.GewählteSprache),1,1,_xlpm.ArbeitsblattBezug))</f>
        <v>Hinweise!$B$3</v>
      </c>
      <c r="AS19" s="8" t="str" cm="1">
        <f t="array" aca="1" ref="AS19" ca="1">_xlfn.LET(_xlpm.GewählteSprache, Hinweise!$B$3, _xlpm.ArbeitsblattBezug, MID(CELL("Dateiname",_xlpm.GewählteSprache),SEARCH("]",CELL("Dateiname",_xlpm.GewählteSprache))+1,255), ADDRESS(ROW(_xlpm.GewählteSprache),COLUMN(_xlpm.GewählteSprache),1,1,_xlpm.ArbeitsblattBezug))</f>
        <v>Hinweise!$B$3</v>
      </c>
      <c r="AT19" s="8" t="str" cm="1">
        <f t="array" aca="1" ref="AT19" ca="1">_xlfn.LET(_xlpm.GewählteSprache, Hinweise!$B$3, _xlpm.ArbeitsblattBezug, MID(CELL("Dateiname",_xlpm.GewählteSprache),SEARCH("]",CELL("Dateiname",_xlpm.GewählteSprache))+1,255), ADDRESS(ROW(_xlpm.GewählteSprache),COLUMN(_xlpm.GewählteSprache),1,1,_xlpm.ArbeitsblattBezug))</f>
        <v>Hinweise!$B$3</v>
      </c>
      <c r="AU19" s="8" t="str" cm="1">
        <f t="array" aca="1" ref="AU19" ca="1">_xlfn.LET(_xlpm.GewählteSprache, Hinweise!$B$3, _xlpm.ArbeitsblattBezug, MID(CELL("Dateiname",_xlpm.GewählteSprache),SEARCH("]",CELL("Dateiname",_xlpm.GewählteSprache))+1,255), ADDRESS(ROW(_xlpm.GewählteSprache),COLUMN(_xlpm.GewählteSprache),1,1,_xlpm.ArbeitsblattBezug))</f>
        <v>Hinweise!$B$3</v>
      </c>
      <c r="AV19" s="8" t="str" cm="1">
        <f t="array" aca="1" ref="AV19" ca="1">_xlfn.LET(_xlpm.GewählteSprache, Hinweise!$B$3, _xlpm.ArbeitsblattBezug, MID(CELL("Dateiname",_xlpm.GewählteSprache),SEARCH("]",CELL("Dateiname",_xlpm.GewählteSprache))+1,255), ADDRESS(ROW(_xlpm.GewählteSprache),COLUMN(_xlpm.GewählteSprache),1,1,_xlpm.ArbeitsblattBezug))</f>
        <v>Hinweise!$B$3</v>
      </c>
      <c r="AW19" s="8" t="str" cm="1">
        <f t="array" aca="1" ref="AW19" ca="1">_xlfn.LET(_xlpm.GewählteSprache, Hinweise!$B$3, _xlpm.ArbeitsblattBezug, MID(CELL("Dateiname",_xlpm.GewählteSprache),SEARCH("]",CELL("Dateiname",_xlpm.GewählteSprache))+1,255), ADDRESS(ROW(_xlpm.GewählteSprache),COLUMN(_xlpm.GewählteSprache),1,1,_xlpm.ArbeitsblattBezug))</f>
        <v>Hinweise!$B$3</v>
      </c>
      <c r="AX19" s="8" t="str" cm="1">
        <f t="array" aca="1" ref="AX19" ca="1">_xlfn.LET(_xlpm.GewählteSprache, Hinweise!$B$3, _xlpm.ArbeitsblattBezug, MID(CELL("Dateiname",_xlpm.GewählteSprache),SEARCH("]",CELL("Dateiname",_xlpm.GewählteSprache))+1,255), ADDRESS(ROW(_xlpm.GewählteSprache),COLUMN(_xlpm.GewählteSprache),1,1,_xlpm.ArbeitsblattBezug))</f>
        <v>Hinweise!$B$3</v>
      </c>
      <c r="AY19" s="8" t="str" cm="1">
        <f t="array" aca="1" ref="AY19" ca="1">_xlfn.LET(_xlpm.GewählteSprache, Hinweise!$B$3, _xlpm.ArbeitsblattBezug, MID(CELL("Dateiname",_xlpm.GewählteSprache),SEARCH("]",CELL("Dateiname",_xlpm.GewählteSprache))+1,255), ADDRESS(ROW(_xlpm.GewählteSprache),COLUMN(_xlpm.GewählteSprache),1,1,_xlpm.ArbeitsblattBezug))</f>
        <v>Hinweise!$B$3</v>
      </c>
      <c r="AZ19" s="8" t="str" cm="1">
        <f t="array" aca="1" ref="AZ19" ca="1">_xlfn.LET(_xlpm.GewählteSprache, Hinweise!$B$3, _xlpm.ArbeitsblattBezug, MID(CELL("Dateiname",_xlpm.GewählteSprache),SEARCH("]",CELL("Dateiname",_xlpm.GewählteSprache))+1,255), ADDRESS(ROW(_xlpm.GewählteSprache),COLUMN(_xlpm.GewählteSprache),1,1,_xlpm.ArbeitsblattBezug))</f>
        <v>Hinweise!$B$3</v>
      </c>
      <c r="BA19" s="8" t="str" cm="1">
        <f t="array" aca="1" ref="BA19" ca="1">_xlfn.LET(_xlpm.GewählteSprache, Hinweise!$B$3, _xlpm.ArbeitsblattBezug, MID(CELL("Dateiname",_xlpm.GewählteSprache),SEARCH("]",CELL("Dateiname",_xlpm.GewählteSprache))+1,255), ADDRESS(ROW(_xlpm.GewählteSprache),COLUMN(_xlpm.GewählteSprache),1,1,_xlpm.ArbeitsblattBezug))</f>
        <v>Hinweise!$B$3</v>
      </c>
      <c r="BB19" s="8" t="str" cm="1">
        <f t="array" aca="1" ref="BB19" ca="1">_xlfn.LET(_xlpm.GewählteSprache, Hinweise!$B$3, _xlpm.ArbeitsblattBezug, MID(CELL("Dateiname",_xlpm.GewählteSprache),SEARCH("]",CELL("Dateiname",_xlpm.GewählteSprache))+1,255), ADDRESS(ROW(_xlpm.GewählteSprache),COLUMN(_xlpm.GewählteSprache),1,1,_xlpm.ArbeitsblattBezug))</f>
        <v>Hinweise!$B$3</v>
      </c>
      <c r="BC19" s="8" t="str" cm="1">
        <f t="array" aca="1" ref="BC19" ca="1">_xlfn.LET(_xlpm.GewählteSprache, Hinweise!$B$3, _xlpm.ArbeitsblattBezug, MID(CELL("Dateiname",_xlpm.GewählteSprache),SEARCH("]",CELL("Dateiname",_xlpm.GewählteSprache))+1,255), ADDRESS(ROW(_xlpm.GewählteSprache),COLUMN(_xlpm.GewählteSprache),1,1,_xlpm.ArbeitsblattBezug))</f>
        <v>Hinweise!$B$3</v>
      </c>
      <c r="BD19" s="8" t="str" cm="1">
        <f t="array" aca="1" ref="BD19" ca="1">_xlfn.LET(_xlpm.GewählteSprache, Hinweise!$B$3, _xlpm.ArbeitsblattBezug, MID(CELL("Dateiname",_xlpm.GewählteSprache),SEARCH("]",CELL("Dateiname",_xlpm.GewählteSprache))+1,255), ADDRESS(ROW(_xlpm.GewählteSprache),COLUMN(_xlpm.GewählteSprache),1,1,_xlpm.ArbeitsblattBezug))</f>
        <v>Hinweise!$B$3</v>
      </c>
      <c r="BE19" s="8" t="str" cm="1">
        <f t="array" aca="1" ref="BE19" ca="1">_xlfn.LET(_xlpm.GewählteSprache, Hinweise!$B$3, _xlpm.ArbeitsblattBezug, MID(CELL("Dateiname",_xlpm.GewählteSprache),SEARCH("]",CELL("Dateiname",_xlpm.GewählteSprache))+1,255), ADDRESS(ROW(_xlpm.GewählteSprache),COLUMN(_xlpm.GewählteSprache),1,1,_xlpm.ArbeitsblattBezug))</f>
        <v>Hinweise!$B$3</v>
      </c>
      <c r="BF19" s="8" t="str" cm="1">
        <f t="array" aca="1" ref="BF19" ca="1">_xlfn.LET(_xlpm.GewählteSprache, Hinweise!$B$3, _xlpm.ArbeitsblattBezug, MID(CELL("Dateiname",_xlpm.GewählteSprache),SEARCH("]",CELL("Dateiname",_xlpm.GewählteSprache))+1,255), ADDRESS(ROW(_xlpm.GewählteSprache),COLUMN(_xlpm.GewählteSprache),1,1,_xlpm.ArbeitsblattBezug))</f>
        <v>Hinweise!$B$3</v>
      </c>
      <c r="BG19" s="8" t="str" cm="1">
        <f t="array" aca="1" ref="BG19" ca="1">_xlfn.LET(_xlpm.GewählteSprache, Hinweise!$B$3, _xlpm.ArbeitsblattBezug, MID(CELL("Dateiname",_xlpm.GewählteSprache),SEARCH("]",CELL("Dateiname",_xlpm.GewählteSprache))+1,255), ADDRESS(ROW(_xlpm.GewählteSprache),COLUMN(_xlpm.GewählteSprache),1,1,_xlpm.ArbeitsblattBezug))</f>
        <v>Hinweise!$B$3</v>
      </c>
      <c r="BH19" s="8" t="str" cm="1">
        <f t="array" aca="1" ref="BH19" ca="1">_xlfn.LET(_xlpm.GewählteSprache, Hinweise!$B$3, _xlpm.ArbeitsblattBezug, MID(CELL("Dateiname",_xlpm.GewählteSprache),SEARCH("]",CELL("Dateiname",_xlpm.GewählteSprache))+1,255), ADDRESS(ROW(_xlpm.GewählteSprache),COLUMN(_xlpm.GewählteSprache),1,1,_xlpm.ArbeitsblattBezug))</f>
        <v>Hinweise!$B$3</v>
      </c>
      <c r="BI19" s="8" t="str" cm="1">
        <f t="array" aca="1" ref="BI19" ca="1">_xlfn.LET(_xlpm.GewählteSprache, Hinweise!$B$3, _xlpm.ArbeitsblattBezug, MID(CELL("Dateiname",_xlpm.GewählteSprache),SEARCH("]",CELL("Dateiname",_xlpm.GewählteSprache))+1,255), ADDRESS(ROW(_xlpm.GewählteSprache),COLUMN(_xlpm.GewählteSprache),1,1,_xlpm.ArbeitsblattBezug))</f>
        <v>Hinweise!$B$3</v>
      </c>
      <c r="BJ19" s="8" t="str" cm="1">
        <f t="array" aca="1" ref="BJ19" ca="1">_xlfn.LET(_xlpm.GewählteSprache, Hinweise!$B$3, _xlpm.ArbeitsblattBezug, MID(CELL("Dateiname",_xlpm.GewählteSprache),SEARCH("]",CELL("Dateiname",_xlpm.GewählteSprache))+1,255), ADDRESS(ROW(_xlpm.GewählteSprache),COLUMN(_xlpm.GewählteSprache),1,1,_xlpm.ArbeitsblattBezug))</f>
        <v>Hinweise!$B$3</v>
      </c>
      <c r="BK19" s="8" t="str" cm="1">
        <f t="array" aca="1" ref="BK19" ca="1">_xlfn.LET(_xlpm.GewählteSprache, Hinweise!$B$3, _xlpm.ArbeitsblattBezug, MID(CELL("Dateiname",_xlpm.GewählteSprache),SEARCH("]",CELL("Dateiname",_xlpm.GewählteSprache))+1,255), ADDRESS(ROW(_xlpm.GewählteSprache),COLUMN(_xlpm.GewählteSprache),1,1,_xlpm.ArbeitsblattBezug))</f>
        <v>Hinweise!$B$3</v>
      </c>
      <c r="BL19" s="8" t="str" cm="1">
        <f t="array" aca="1" ref="BL19" ca="1">_xlfn.LET(_xlpm.GewählteSprache, Hinweise!$B$3, _xlpm.ArbeitsblattBezug, MID(CELL("Dateiname",_xlpm.GewählteSprache),SEARCH("]",CELL("Dateiname",_xlpm.GewählteSprache))+1,255), ADDRESS(ROW(_xlpm.GewählteSprache),COLUMN(_xlpm.GewählteSprache),1,1,_xlpm.ArbeitsblattBezug))</f>
        <v>Hinweise!$B$3</v>
      </c>
      <c r="BM19" s="8" t="str" cm="1">
        <f t="array" aca="1" ref="BM19" ca="1">_xlfn.LET(_xlpm.GewählteSprache, Hinweise!$B$3, _xlpm.ArbeitsblattBezug, MID(CELL("Dateiname",_xlpm.GewählteSprache),SEARCH("]",CELL("Dateiname",_xlpm.GewählteSprache))+1,255), ADDRESS(ROW(_xlpm.GewählteSprache),COLUMN(_xlpm.GewählteSprache),1,1,_xlpm.ArbeitsblattBezug))</f>
        <v>Hinweise!$B$3</v>
      </c>
      <c r="BN19" s="8" t="str" cm="1">
        <f t="array" aca="1" ref="BN19" ca="1">_xlfn.LET(_xlpm.GewählteSprache, Hinweise!$B$3, _xlpm.ArbeitsblattBezug, MID(CELL("Dateiname",_xlpm.GewählteSprache),SEARCH("]",CELL("Dateiname",_xlpm.GewählteSprache))+1,255), ADDRESS(ROW(_xlpm.GewählteSprache),COLUMN(_xlpm.GewählteSprache),1,1,_xlpm.ArbeitsblattBezug))</f>
        <v>Hinweise!$B$3</v>
      </c>
      <c r="BO19" s="8" t="str" cm="1">
        <f t="array" aca="1" ref="BO19" ca="1">_xlfn.LET(_xlpm.GewählteSprache, Hinweise!$B$3, _xlpm.ArbeitsblattBezug, MID(CELL("Dateiname",_xlpm.GewählteSprache),SEARCH("]",CELL("Dateiname",_xlpm.GewählteSprache))+1,255), ADDRESS(ROW(_xlpm.GewählteSprache),COLUMN(_xlpm.GewählteSprache),1,1,_xlpm.ArbeitsblattBezug))</f>
        <v>Hinweise!$B$3</v>
      </c>
      <c r="BP19" s="8" t="str" cm="1">
        <f t="array" aca="1" ref="BP19" ca="1">_xlfn.LET(_xlpm.GewählteSprache, Hinweise!$B$3, _xlpm.ArbeitsblattBezug, MID(CELL("Dateiname",_xlpm.GewählteSprache),SEARCH("]",CELL("Dateiname",_xlpm.GewählteSprache))+1,255), ADDRESS(ROW(_xlpm.GewählteSprache),COLUMN(_xlpm.GewählteSprache),1,1,_xlpm.ArbeitsblattBezug))</f>
        <v>Hinweise!$B$3</v>
      </c>
      <c r="BQ19" s="8" t="str" cm="1">
        <f t="array" aca="1" ref="BQ19" ca="1">_xlfn.LET(_xlpm.GewählteSprache, Hinweise!$B$3, _xlpm.ArbeitsblattBezug, MID(CELL("Dateiname",_xlpm.GewählteSprache),SEARCH("]",CELL("Dateiname",_xlpm.GewählteSprache))+1,255), ADDRESS(ROW(_xlpm.GewählteSprache),COLUMN(_xlpm.GewählteSprache),1,1,_xlpm.ArbeitsblattBezug))</f>
        <v>Hinweise!$B$3</v>
      </c>
      <c r="BR19" s="8" t="str" cm="1">
        <f t="array" aca="1" ref="BR19" ca="1">_xlfn.LET(_xlpm.GewählteSprache, Hinweise!$B$3, _xlpm.ArbeitsblattBezug, MID(CELL("Dateiname",_xlpm.GewählteSprache),SEARCH("]",CELL("Dateiname",_xlpm.GewählteSprache))+1,255), ADDRESS(ROW(_xlpm.GewählteSprache),COLUMN(_xlpm.GewählteSprache),1,1,_xlpm.ArbeitsblattBezug))</f>
        <v>Hinweise!$B$3</v>
      </c>
      <c r="BS19" s="8" t="str" cm="1">
        <f t="array" aca="1" ref="BS19" ca="1">_xlfn.LET(_xlpm.GewählteSprache, Hinweise!$B$3, _xlpm.ArbeitsblattBezug, MID(CELL("Dateiname",_xlpm.GewählteSprache),SEARCH("]",CELL("Dateiname",_xlpm.GewählteSprache))+1,255), ADDRESS(ROW(_xlpm.GewählteSprache),COLUMN(_xlpm.GewählteSprache),1,1,_xlpm.ArbeitsblattBezug))</f>
        <v>Hinweise!$B$3</v>
      </c>
      <c r="BT19" s="8" t="str" cm="1">
        <f t="array" aca="1" ref="BT19" ca="1">_xlfn.LET(_xlpm.GewählteSprache, Hinweise!$B$3, _xlpm.ArbeitsblattBezug, MID(CELL("Dateiname",_xlpm.GewählteSprache),SEARCH("]",CELL("Dateiname",_xlpm.GewählteSprache))+1,255), ADDRESS(ROW(_xlpm.GewählteSprache),COLUMN(_xlpm.GewählteSprache),1,1,_xlpm.ArbeitsblattBezug))</f>
        <v>Hinweise!$B$3</v>
      </c>
      <c r="BU19" s="8" t="str" cm="1">
        <f t="array" aca="1" ref="BU19" ca="1">_xlfn.LET(_xlpm.GewählteSprache, Hinweise!$B$3, _xlpm.ArbeitsblattBezug, MID(CELL("Dateiname",_xlpm.GewählteSprache),SEARCH("]",CELL("Dateiname",_xlpm.GewählteSprache))+1,255), ADDRESS(ROW(_xlpm.GewählteSprache),COLUMN(_xlpm.GewählteSprache),1,1,_xlpm.ArbeitsblattBezug))</f>
        <v>Hinweise!$B$3</v>
      </c>
      <c r="BV19" s="8" t="str" cm="1">
        <f t="array" aca="1" ref="BV19" ca="1">_xlfn.LET(_xlpm.GewählteSprache, Hinweise!$B$3, _xlpm.ArbeitsblattBezug, MID(CELL("Dateiname",_xlpm.GewählteSprache),SEARCH("]",CELL("Dateiname",_xlpm.GewählteSprache))+1,255), ADDRESS(ROW(_xlpm.GewählteSprache),COLUMN(_xlpm.GewählteSprache),1,1,_xlpm.ArbeitsblattBezug))</f>
        <v>Hinweise!$B$3</v>
      </c>
      <c r="BW19" s="8" t="str" cm="1">
        <f t="array" aca="1" ref="BW19" ca="1">_xlfn.LET(_xlpm.GewählteSprache, Hinweise!$B$3, _xlpm.ArbeitsblattBezug, MID(CELL("Dateiname",_xlpm.GewählteSprache),SEARCH("]",CELL("Dateiname",_xlpm.GewählteSprache))+1,255), ADDRESS(ROW(_xlpm.GewählteSprache),COLUMN(_xlpm.GewählteSprache),1,1,_xlpm.ArbeitsblattBezug))</f>
        <v>Hinweise!$B$3</v>
      </c>
      <c r="BX19" s="8" t="str" cm="1">
        <f t="array" aca="1" ref="BX19" ca="1">_xlfn.LET(_xlpm.GewählteSprache, Hinweise!$B$3, _xlpm.ArbeitsblattBezug, MID(CELL("Dateiname",_xlpm.GewählteSprache),SEARCH("]",CELL("Dateiname",_xlpm.GewählteSprache))+1,255), ADDRESS(ROW(_xlpm.GewählteSprache),COLUMN(_xlpm.GewählteSprache),1,1,_xlpm.ArbeitsblattBezug))</f>
        <v>Hinweise!$B$3</v>
      </c>
      <c r="BY19" s="8" t="str" cm="1">
        <f t="array" aca="1" ref="BY19" ca="1">_xlfn.LET(_xlpm.GewählteSprache, Hinweise!$B$3, _xlpm.ArbeitsblattBezug, MID(CELL("Dateiname",_xlpm.GewählteSprache),SEARCH("]",CELL("Dateiname",_xlpm.GewählteSprache))+1,255), ADDRESS(ROW(_xlpm.GewählteSprache),COLUMN(_xlpm.GewählteSprache),1,1,_xlpm.ArbeitsblattBezug))</f>
        <v>Hinweise!$B$3</v>
      </c>
      <c r="BZ19" s="8" t="str" cm="1">
        <f t="array" aca="1" ref="BZ19" ca="1">_xlfn.LET(_xlpm.GewählteSprache, Hinweise!$B$3, _xlpm.ArbeitsblattBezug, MID(CELL("Dateiname",_xlpm.GewählteSprache),SEARCH("]",CELL("Dateiname",_xlpm.GewählteSprache))+1,255), ADDRESS(ROW(_xlpm.GewählteSprache),COLUMN(_xlpm.GewählteSprache),1,1,_xlpm.ArbeitsblattBezug))</f>
        <v>Hinweise!$B$3</v>
      </c>
      <c r="CA19" s="8" t="str" cm="1">
        <f t="array" aca="1" ref="CA19" ca="1">_xlfn.LET(_xlpm.GewählteSprache, Hinweise!$B$3, _xlpm.ArbeitsblattBezug, MID(CELL("Dateiname",_xlpm.GewählteSprache),SEARCH("]",CELL("Dateiname",_xlpm.GewählteSprache))+1,255), ADDRESS(ROW(_xlpm.GewählteSprache),COLUMN(_xlpm.GewählteSprache),1,1,_xlpm.ArbeitsblattBezug))</f>
        <v>Hinweise!$B$3</v>
      </c>
      <c r="CB19" s="8" t="str" cm="1">
        <f t="array" aca="1" ref="CB19" ca="1">_xlfn.LET(_xlpm.GewählteSprache, Hinweise!$B$3, _xlpm.ArbeitsblattBezug, MID(CELL("Dateiname",_xlpm.GewählteSprache),SEARCH("]",CELL("Dateiname",_xlpm.GewählteSprache))+1,255), ADDRESS(ROW(_xlpm.GewählteSprache),COLUMN(_xlpm.GewählteSprache),1,1,_xlpm.ArbeitsblattBezug))</f>
        <v>Hinweise!$B$3</v>
      </c>
      <c r="CC19" s="8" t="str" cm="1">
        <f t="array" aca="1" ref="CC19" ca="1">_xlfn.LET(_xlpm.GewählteSprache, Hinweise!$B$3, _xlpm.ArbeitsblattBezug, MID(CELL("Dateiname",_xlpm.GewählteSprache),SEARCH("]",CELL("Dateiname",_xlpm.GewählteSprache))+1,255), ADDRESS(ROW(_xlpm.GewählteSprache),COLUMN(_xlpm.GewählteSprache),1,1,_xlpm.ArbeitsblattBezug))</f>
        <v>Hinweise!$B$3</v>
      </c>
      <c r="CD19" s="8" t="str" cm="1">
        <f t="array" aca="1" ref="CD19" ca="1">_xlfn.LET(_xlpm.GewählteSprache, Hinweise!$B$3, _xlpm.ArbeitsblattBezug, MID(CELL("Dateiname",_xlpm.GewählteSprache),SEARCH("]",CELL("Dateiname",_xlpm.GewählteSprache))+1,255), ADDRESS(ROW(_xlpm.GewählteSprache),COLUMN(_xlpm.GewählteSprache),1,1,_xlpm.ArbeitsblattBezug))</f>
        <v>Hinweise!$B$3</v>
      </c>
      <c r="CE19" s="8" t="str" cm="1">
        <f t="array" aca="1" ref="CE19" ca="1">_xlfn.LET(_xlpm.GewählteSprache, Hinweise!$B$3, _xlpm.ArbeitsblattBezug, MID(CELL("Dateiname",_xlpm.GewählteSprache),SEARCH("]",CELL("Dateiname",_xlpm.GewählteSprache))+1,255), ADDRESS(ROW(_xlpm.GewählteSprache),COLUMN(_xlpm.GewählteSprache),1,1,_xlpm.ArbeitsblattBezug))</f>
        <v>Hinweise!$B$3</v>
      </c>
      <c r="CF19" s="8" t="str" cm="1">
        <f t="array" aca="1" ref="CF19" ca="1">_xlfn.LET(_xlpm.GewählteSprache, Hinweise!$B$3, _xlpm.ArbeitsblattBezug, MID(CELL("Dateiname",_xlpm.GewählteSprache),SEARCH("]",CELL("Dateiname",_xlpm.GewählteSprache))+1,255), ADDRESS(ROW(_xlpm.GewählteSprache),COLUMN(_xlpm.GewählteSprache),1,1,_xlpm.ArbeitsblattBezug))</f>
        <v>Hinweise!$B$3</v>
      </c>
      <c r="CG19" s="8" t="str" cm="1">
        <f t="array" aca="1" ref="CG19" ca="1">_xlfn.LET(_xlpm.GewählteSprache, Hinweise!$B$3, _xlpm.ArbeitsblattBezug, MID(CELL("Dateiname",_xlpm.GewählteSprache),SEARCH("]",CELL("Dateiname",_xlpm.GewählteSprache))+1,255), ADDRESS(ROW(_xlpm.GewählteSprache),COLUMN(_xlpm.GewählteSprache),1,1,_xlpm.ArbeitsblattBezug))</f>
        <v>Hinweise!$B$3</v>
      </c>
      <c r="CH19" s="8" t="str" cm="1">
        <f t="array" aca="1" ref="CH19" ca="1">_xlfn.LET(_xlpm.GewählteSprache, Hinweise!$B$3, _xlpm.ArbeitsblattBezug, MID(CELL("Dateiname",_xlpm.GewählteSprache),SEARCH("]",CELL("Dateiname",_xlpm.GewählteSprache))+1,255), ADDRESS(ROW(_xlpm.GewählteSprache),COLUMN(_xlpm.GewählteSprache),1,1,_xlpm.ArbeitsblattBezug))</f>
        <v>Hinweise!$B$3</v>
      </c>
      <c r="CI19" s="8" t="str" cm="1">
        <f t="array" aca="1" ref="CI19" ca="1">_xlfn.LET(_xlpm.GewählteSprache, Hinweise!$B$3, _xlpm.ArbeitsblattBezug, MID(CELL("Dateiname",_xlpm.GewählteSprache),SEARCH("]",CELL("Dateiname",_xlpm.GewählteSprache))+1,255), ADDRESS(ROW(_xlpm.GewählteSprache),COLUMN(_xlpm.GewählteSprache),1,1,_xlpm.ArbeitsblattBezug))</f>
        <v>Hinweise!$B$3</v>
      </c>
      <c r="CJ19" s="8" t="str" cm="1">
        <f t="array" aca="1" ref="CJ19" ca="1">_xlfn.LET(_xlpm.GewählteSprache, Hinweise!$B$3, _xlpm.ArbeitsblattBezug, MID(CELL("Dateiname",_xlpm.GewählteSprache),SEARCH("]",CELL("Dateiname",_xlpm.GewählteSprache))+1,255), ADDRESS(ROW(_xlpm.GewählteSprache),COLUMN(_xlpm.GewählteSprache),1,1,_xlpm.ArbeitsblattBezug))</f>
        <v>Hinweise!$B$3</v>
      </c>
      <c r="CK19" s="8" t="str" cm="1">
        <f t="array" aca="1" ref="CK19" ca="1">_xlfn.LET(_xlpm.GewählteSprache, Hinweise!$B$3, _xlpm.ArbeitsblattBezug, MID(CELL("Dateiname",_xlpm.GewählteSprache),SEARCH("]",CELL("Dateiname",_xlpm.GewählteSprache))+1,255), ADDRESS(ROW(_xlpm.GewählteSprache),COLUMN(_xlpm.GewählteSprache),1,1,_xlpm.ArbeitsblattBezug))</f>
        <v>Hinweise!$B$3</v>
      </c>
      <c r="CL19" s="8" t="str" cm="1">
        <f t="array" aca="1" ref="CL19" ca="1">_xlfn.LET(_xlpm.GewählteSprache, Hinweise!$B$3, _xlpm.ArbeitsblattBezug, MID(CELL("Dateiname",_xlpm.GewählteSprache),SEARCH("]",CELL("Dateiname",_xlpm.GewählteSprache))+1,255), ADDRESS(ROW(_xlpm.GewählteSprache),COLUMN(_xlpm.GewählteSprache),1,1,_xlpm.ArbeitsblattBezug))</f>
        <v>Hinweise!$B$3</v>
      </c>
      <c r="CM19" s="8" t="str" cm="1">
        <f t="array" aca="1" ref="CM19" ca="1">_xlfn.LET(_xlpm.GewählteSprache, Hinweise!$B$3, _xlpm.ArbeitsblattBezug, MID(CELL("Dateiname",_xlpm.GewählteSprache),SEARCH("]",CELL("Dateiname",_xlpm.GewählteSprache))+1,255), ADDRESS(ROW(_xlpm.GewählteSprache),COLUMN(_xlpm.GewählteSprache),1,1,_xlpm.ArbeitsblattBezug))</f>
        <v>Hinweise!$B$3</v>
      </c>
      <c r="CN19" s="8" t="str" cm="1">
        <f t="array" aca="1" ref="CN19" ca="1">_xlfn.LET(_xlpm.GewählteSprache, Hinweise!$B$3, _xlpm.ArbeitsblattBezug, MID(CELL("Dateiname",_xlpm.GewählteSprache),SEARCH("]",CELL("Dateiname",_xlpm.GewählteSprache))+1,255), ADDRESS(ROW(_xlpm.GewählteSprache),COLUMN(_xlpm.GewählteSprache),1,1,_xlpm.ArbeitsblattBezug))</f>
        <v>Hinweise!$B$3</v>
      </c>
      <c r="CO19" s="8" t="str" cm="1">
        <f t="array" aca="1" ref="CO19" ca="1">_xlfn.LET(_xlpm.GewählteSprache, Hinweise!$B$3, _xlpm.ArbeitsblattBezug, MID(CELL("Dateiname",_xlpm.GewählteSprache),SEARCH("]",CELL("Dateiname",_xlpm.GewählteSprache))+1,255), ADDRESS(ROW(_xlpm.GewählteSprache),COLUMN(_xlpm.GewählteSprache),1,1,_xlpm.ArbeitsblattBezug))</f>
        <v>Hinweise!$B$3</v>
      </c>
      <c r="CP19" s="8" t="str" cm="1">
        <f t="array" aca="1" ref="CP19" ca="1">_xlfn.LET(_xlpm.GewählteSprache, Hinweise!$B$3, _xlpm.ArbeitsblattBezug, MID(CELL("Dateiname",_xlpm.GewählteSprache),SEARCH("]",CELL("Dateiname",_xlpm.GewählteSprache))+1,255), ADDRESS(ROW(_xlpm.GewählteSprache),COLUMN(_xlpm.GewählteSprache),1,1,_xlpm.ArbeitsblattBezug))</f>
        <v>Hinweise!$B$3</v>
      </c>
      <c r="CQ19" s="8" t="str" cm="1">
        <f t="array" aca="1" ref="CQ19" ca="1">_xlfn.LET(_xlpm.GewählteSprache, Hinweise!$B$3, _xlpm.ArbeitsblattBezug, MID(CELL("Dateiname",_xlpm.GewählteSprache),SEARCH("]",CELL("Dateiname",_xlpm.GewählteSprache))+1,255), ADDRESS(ROW(_xlpm.GewählteSprache),COLUMN(_xlpm.GewählteSprache),1,1,_xlpm.ArbeitsblattBezug))</f>
        <v>Hinweise!$B$3</v>
      </c>
      <c r="CR19" s="8" t="str" cm="1">
        <f t="array" aca="1" ref="CR19" ca="1">_xlfn.LET(_xlpm.GewählteSprache, Hinweise!$B$3, _xlpm.ArbeitsblattBezug, MID(CELL("Dateiname",_xlpm.GewählteSprache),SEARCH("]",CELL("Dateiname",_xlpm.GewählteSprache))+1,255), ADDRESS(ROW(_xlpm.GewählteSprache),COLUMN(_xlpm.GewählteSprache),1,1,_xlpm.ArbeitsblattBezug))</f>
        <v>Hinweise!$B$3</v>
      </c>
      <c r="CS19" s="8" t="str" cm="1">
        <f t="array" aca="1" ref="CS19" ca="1">_xlfn.LET(_xlpm.GewählteSprache, Hinweise!$B$3, _xlpm.ArbeitsblattBezug, MID(CELL("Dateiname",_xlpm.GewählteSprache),SEARCH("]",CELL("Dateiname",_xlpm.GewählteSprache))+1,255), ADDRESS(ROW(_xlpm.GewählteSprache),COLUMN(_xlpm.GewählteSprache),1,1,_xlpm.ArbeitsblattBezug))</f>
        <v>Hinweise!$B$3</v>
      </c>
      <c r="CT19" s="8" t="str" cm="1">
        <f t="array" aca="1" ref="CT19" ca="1">_xlfn.LET(_xlpm.GewählteSprache, Hinweise!$B$3, _xlpm.ArbeitsblattBezug, MID(CELL("Dateiname",_xlpm.GewählteSprache),SEARCH("]",CELL("Dateiname",_xlpm.GewählteSprache))+1,255), ADDRESS(ROW(_xlpm.GewählteSprache),COLUMN(_xlpm.GewählteSprache),1,1,_xlpm.ArbeitsblattBezug))</f>
        <v>Hinweise!$B$3</v>
      </c>
      <c r="CU19" s="8" t="str" cm="1">
        <f t="array" aca="1" ref="CU19" ca="1">_xlfn.LET(_xlpm.GewählteSprache, Hinweise!$B$3, _xlpm.ArbeitsblattBezug, MID(CELL("Dateiname",_xlpm.GewählteSprache),SEARCH("]",CELL("Dateiname",_xlpm.GewählteSprache))+1,255), ADDRESS(ROW(_xlpm.GewählteSprache),COLUMN(_xlpm.GewählteSprache),1,1,_xlpm.ArbeitsblattBezug))</f>
        <v>Hinweise!$B$3</v>
      </c>
    </row>
    <row r="20" spans="1:99" x14ac:dyDescent="0.25">
      <c r="B20" s="9" t="s">
        <v>1152</v>
      </c>
      <c r="C20" s="8" t="str" cm="1">
        <f t="array" aca="1" ref="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D20" s="8" t="str" cm="1">
        <f t="array" aca="1" ref="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E20" s="8" t="str" cm="1">
        <f t="array" aca="1" ref="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F20" s="8" t="str" cm="1">
        <f t="array" aca="1" ref="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G20" s="8" t="str" cm="1">
        <f t="array" aca="1" ref="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H20" s="8" t="str" cm="1">
        <f t="array" aca="1" ref="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I20" s="8" t="str" cm="1">
        <f t="array" aca="1" ref="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J20" s="8" t="str" cm="1">
        <f t="array" aca="1" ref="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K20" s="8" t="str" cm="1">
        <f t="array" aca="1" ref="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L20" s="8" t="str" cm="1">
        <f t="array" aca="1" ref="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M20" s="8" t="str" cm="1">
        <f t="array" aca="1" ref="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N20" s="8" t="str" cm="1">
        <f t="array" aca="1" ref="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O20" s="8" t="str" cm="1">
        <f t="array" aca="1" ref="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P20" s="8" t="str" cm="1">
        <f t="array" aca="1" ref="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Q20" s="8" t="str" cm="1">
        <f t="array" aca="1" ref="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R20" s="8" t="str" cm="1">
        <f t="array" aca="1" ref="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S20" s="8" t="str" cm="1">
        <f t="array" aca="1" ref="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T20" s="8" t="str" cm="1">
        <f t="array" aca="1" ref="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U20" s="8" t="str" cm="1">
        <f t="array" aca="1" ref="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V20" s="8" t="str" cm="1">
        <f t="array" aca="1" ref="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W20" s="8" t="str" cm="1">
        <f t="array" aca="1" ref="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X20" s="8" t="str" cm="1">
        <f t="array" aca="1" ref="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Y20" s="8" t="str" cm="1">
        <f t="array" aca="1" ref="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Z20" s="8" t="str" cm="1">
        <f t="array" aca="1" ref="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A20" s="8" t="str" cm="1">
        <f t="array" aca="1" ref="A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B20" s="8" t="str" cm="1">
        <f t="array" aca="1" ref="A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C20" s="8" t="str" cm="1">
        <f t="array" aca="1" ref="A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D20" s="8" t="str" cm="1">
        <f t="array" aca="1" ref="A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E20" s="8" t="str" cm="1">
        <f t="array" aca="1" ref="A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F20" s="8" t="str" cm="1">
        <f t="array" aca="1" ref="A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G20" s="8" t="str" cm="1">
        <f t="array" aca="1" ref="A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H20" s="8" t="str" cm="1">
        <f t="array" aca="1" ref="A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I20" s="8" t="str" cm="1">
        <f t="array" aca="1" ref="A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J20" s="8" t="str" cm="1">
        <f t="array" aca="1" ref="A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K20" s="8" t="str" cm="1">
        <f t="array" aca="1" ref="A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L20" s="8" t="str" cm="1">
        <f t="array" aca="1" ref="A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M20" s="8" t="str" cm="1">
        <f t="array" aca="1" ref="A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N20" s="8" t="str" cm="1">
        <f t="array" aca="1" ref="A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O20" s="8" t="str" cm="1">
        <f t="array" aca="1" ref="A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P20" s="8" t="str" cm="1">
        <f t="array" aca="1" ref="A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Q20" s="8" t="str" cm="1">
        <f t="array" aca="1" ref="A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R20" s="8" t="str" cm="1">
        <f t="array" aca="1" ref="A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S20" s="8" t="str" cm="1">
        <f t="array" aca="1" ref="A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T20" s="8" t="str" cm="1">
        <f t="array" aca="1" ref="A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U20" s="8" t="str" cm="1">
        <f t="array" aca="1" ref="A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V20" s="8" t="str" cm="1">
        <f t="array" aca="1" ref="A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W20" s="8" t="str" cm="1">
        <f t="array" aca="1" ref="A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X20" s="8" t="str" cm="1">
        <f t="array" aca="1" ref="A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Y20" s="8" t="str" cm="1">
        <f t="array" aca="1" ref="A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Z20" s="8" t="str" cm="1">
        <f t="array" aca="1" ref="A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A20" s="8" t="str" cm="1">
        <f t="array" aca="1" ref="B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B20" s="8" t="str" cm="1">
        <f t="array" aca="1" ref="B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C20" s="8" t="str" cm="1">
        <f t="array" aca="1" ref="B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D20" s="8" t="str" cm="1">
        <f t="array" aca="1" ref="B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E20" s="8" t="str" cm="1">
        <f t="array" aca="1" ref="B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F20" s="8" t="str" cm="1">
        <f t="array" aca="1" ref="B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G20" s="8" t="str" cm="1">
        <f t="array" aca="1" ref="B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H20" s="8" t="str" cm="1">
        <f t="array" aca="1" ref="B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I20" s="8" t="str" cm="1">
        <f t="array" aca="1" ref="B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J20" s="8" t="str" cm="1">
        <f t="array" aca="1" ref="B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K20" s="8" t="str" cm="1">
        <f t="array" aca="1" ref="B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L20" s="8" t="str" cm="1">
        <f t="array" aca="1" ref="B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M20" s="8" t="str" cm="1">
        <f t="array" aca="1" ref="B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N20" s="8" t="str" cm="1">
        <f t="array" aca="1" ref="B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O20" s="8" t="str" cm="1">
        <f t="array" aca="1" ref="B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P20" s="8" t="str" cm="1">
        <f t="array" aca="1" ref="B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Q20" s="8" t="str" cm="1">
        <f t="array" aca="1" ref="B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R20" s="8" t="str" cm="1">
        <f t="array" aca="1" ref="B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S20" s="8" t="str" cm="1">
        <f t="array" aca="1" ref="B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T20" s="8" t="str" cm="1">
        <f t="array" aca="1" ref="B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U20" s="8" t="str" cm="1">
        <f t="array" aca="1" ref="B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V20" s="8" t="str" cm="1">
        <f t="array" aca="1" ref="B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W20" s="8" t="str" cm="1">
        <f t="array" aca="1" ref="B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X20" s="8" t="str" cm="1">
        <f t="array" aca="1" ref="B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Y20" s="8" t="str" cm="1">
        <f t="array" aca="1" ref="B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Z20" s="8" t="str" cm="1">
        <f t="array" aca="1" ref="B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A20" s="8" t="str" cm="1">
        <f t="array" aca="1" ref="C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B20" s="8" t="str" cm="1">
        <f t="array" aca="1" ref="C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C20" s="8" t="str" cm="1">
        <f t="array" aca="1" ref="C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D20" s="8" t="str" cm="1">
        <f t="array" aca="1" ref="C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E20" s="8" t="str" cm="1">
        <f t="array" aca="1" ref="C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F20" s="8" t="str" cm="1">
        <f t="array" aca="1" ref="C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G20" s="8" t="str" cm="1">
        <f t="array" aca="1" ref="C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H20" s="8" t="str" cm="1">
        <f t="array" aca="1" ref="C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I20" s="8" t="str" cm="1">
        <f t="array" aca="1" ref="C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J20" s="8" t="str" cm="1">
        <f t="array" aca="1" ref="C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K20" s="8" t="str" cm="1">
        <f t="array" aca="1" ref="C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L20" s="8" t="str" cm="1">
        <f t="array" aca="1" ref="C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M20" s="8" t="str" cm="1">
        <f t="array" aca="1" ref="C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N20" s="8" t="str" cm="1">
        <f t="array" aca="1" ref="C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O20" s="8" t="str" cm="1">
        <f t="array" aca="1" ref="C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P20" s="8" t="str" cm="1">
        <f t="array" aca="1" ref="C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Q20" s="8" t="str" cm="1">
        <f t="array" aca="1" ref="C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R20" s="8" t="str" cm="1">
        <f t="array" aca="1" ref="C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S20" s="8" t="str" cm="1">
        <f t="array" aca="1" ref="C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T20" s="8" t="str" cm="1">
        <f t="array" aca="1" ref="C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U20" s="8" t="str" cm="1">
        <f t="array" aca="1" ref="C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row>
    <row r="21" spans="1:99" x14ac:dyDescent="0.25">
      <c r="B21" s="7" t="s">
        <v>333</v>
      </c>
      <c r="C21" s="8" t="str" cm="1">
        <f t="array" aca="1" ref="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D21" s="8" t="str" cm="1">
        <f t="array" aca="1" ref="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E21" s="8" t="str" cm="1">
        <f t="array" aca="1" ref="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F21" s="8" t="str" cm="1">
        <f t="array" aca="1" ref="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G21" s="8" t="str" cm="1">
        <f t="array" aca="1" ref="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H21" s="8" t="str" cm="1">
        <f t="array" aca="1" ref="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I21" s="8" t="str" cm="1">
        <f t="array" aca="1" ref="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J21" s="8" t="str" cm="1">
        <f t="array" aca="1" ref="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K21" s="8" t="str" cm="1">
        <f t="array" aca="1" ref="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L21" s="8" t="str" cm="1">
        <f t="array" aca="1" ref="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M21" s="8" t="str" cm="1">
        <f t="array" aca="1" ref="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N21" s="8" t="str" cm="1">
        <f t="array" aca="1" ref="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O21" s="8" t="str" cm="1">
        <f t="array" aca="1" ref="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P21" s="8" t="str" cm="1">
        <f t="array" aca="1" ref="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Q21" s="8" t="str" cm="1">
        <f t="array" aca="1" ref="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R21" s="8" t="str" cm="1">
        <f t="array" aca="1" ref="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S21" s="8" t="str" cm="1">
        <f t="array" aca="1" ref="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T21" s="8" t="str" cm="1">
        <f t="array" aca="1" ref="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U21" s="8" t="str" cm="1">
        <f t="array" aca="1" ref="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V21" s="8" t="str" cm="1">
        <f t="array" aca="1" ref="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W21" s="8" t="str" cm="1">
        <f t="array" aca="1" ref="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X21" s="8" t="str" cm="1">
        <f t="array" aca="1" ref="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Y21" s="8" t="str" cm="1">
        <f t="array" aca="1" ref="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Z21" s="8" t="str" cm="1">
        <f t="array" aca="1" ref="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A21" s="8" t="str" cm="1">
        <f t="array" aca="1" ref="A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B21" s="8" t="str" cm="1">
        <f t="array" aca="1" ref="A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C21" s="8" t="str" cm="1">
        <f t="array" aca="1" ref="A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D21" s="8" t="str" cm="1">
        <f t="array" aca="1" ref="A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E21" s="8" t="str" cm="1">
        <f t="array" aca="1" ref="A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F21" s="8" t="str" cm="1">
        <f t="array" aca="1" ref="A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G21" s="8" t="str" cm="1">
        <f t="array" aca="1" ref="A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H21" s="8" t="str" cm="1">
        <f t="array" aca="1" ref="A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I21" s="8" t="str" cm="1">
        <f t="array" aca="1" ref="A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J21" s="8" t="str" cm="1">
        <f t="array" aca="1" ref="A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K21" s="8" t="str" cm="1">
        <f t="array" aca="1" ref="A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L21" s="8" t="str" cm="1">
        <f t="array" aca="1" ref="A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M21" s="8" t="str" cm="1">
        <f t="array" aca="1" ref="A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N21" s="8" t="str" cm="1">
        <f t="array" aca="1" ref="A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O21" s="8" t="str" cm="1">
        <f t="array" aca="1" ref="A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P21" s="8" t="str" cm="1">
        <f t="array" aca="1" ref="A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Q21" s="8" t="str" cm="1">
        <f t="array" aca="1" ref="A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R21" s="8" t="str" cm="1">
        <f t="array" aca="1" ref="A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S21" s="8" t="str" cm="1">
        <f t="array" aca="1" ref="A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T21" s="8" t="str" cm="1">
        <f t="array" aca="1" ref="A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U21" s="8" t="str" cm="1">
        <f t="array" aca="1" ref="A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V21" s="8" t="str" cm="1">
        <f t="array" aca="1" ref="A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W21" s="8" t="str" cm="1">
        <f t="array" aca="1" ref="A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X21" s="8" t="str" cm="1">
        <f t="array" aca="1" ref="A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Y21" s="8" t="str" cm="1">
        <f t="array" aca="1" ref="A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Z21" s="8" t="str" cm="1">
        <f t="array" aca="1" ref="A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A21" s="8" t="str" cm="1">
        <f t="array" aca="1" ref="B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B21" s="8" t="str" cm="1">
        <f t="array" aca="1" ref="B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C21" s="8" t="str" cm="1">
        <f t="array" aca="1" ref="B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D21" s="8" t="str" cm="1">
        <f t="array" aca="1" ref="B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E21" s="8" t="str" cm="1">
        <f t="array" aca="1" ref="B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F21" s="8" t="str" cm="1">
        <f t="array" aca="1" ref="B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G21" s="8" t="str" cm="1">
        <f t="array" aca="1" ref="B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H21" s="8" t="str" cm="1">
        <f t="array" aca="1" ref="B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I21" s="8" t="str" cm="1">
        <f t="array" aca="1" ref="B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J21" s="8" t="str" cm="1">
        <f t="array" aca="1" ref="B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K21" s="8" t="str" cm="1">
        <f t="array" aca="1" ref="B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L21" s="8" t="str" cm="1">
        <f t="array" aca="1" ref="B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M21" s="8" t="str" cm="1">
        <f t="array" aca="1" ref="B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N21" s="8" t="str" cm="1">
        <f t="array" aca="1" ref="B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O21" s="8" t="str" cm="1">
        <f t="array" aca="1" ref="B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P21" s="8" t="str" cm="1">
        <f t="array" aca="1" ref="B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Q21" s="8" t="str" cm="1">
        <f t="array" aca="1" ref="B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R21" s="8" t="str" cm="1">
        <f t="array" aca="1" ref="B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S21" s="8" t="str" cm="1">
        <f t="array" aca="1" ref="B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T21" s="8" t="str" cm="1">
        <f t="array" aca="1" ref="B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U21" s="8" t="str" cm="1">
        <f t="array" aca="1" ref="B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V21" s="8" t="str" cm="1">
        <f t="array" aca="1" ref="B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W21" s="8" t="str" cm="1">
        <f t="array" aca="1" ref="B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X21" s="8" t="str" cm="1">
        <f t="array" aca="1" ref="B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Y21" s="8" t="str" cm="1">
        <f t="array" aca="1" ref="B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Z21" s="8" t="str" cm="1">
        <f t="array" aca="1" ref="B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A21" s="8" t="str" cm="1">
        <f t="array" aca="1" ref="C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B21" s="8" t="str" cm="1">
        <f t="array" aca="1" ref="C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C21" s="8" t="str" cm="1">
        <f t="array" aca="1" ref="C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D21" s="8" t="str" cm="1">
        <f t="array" aca="1" ref="C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E21" s="8" t="str" cm="1">
        <f t="array" aca="1" ref="C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F21" s="8" t="str" cm="1">
        <f t="array" aca="1" ref="C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G21" s="8" t="str" cm="1">
        <f t="array" aca="1" ref="C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H21" s="8" t="str" cm="1">
        <f t="array" aca="1" ref="C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I21" s="8" t="str" cm="1">
        <f t="array" aca="1" ref="C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J21" s="8" t="str" cm="1">
        <f t="array" aca="1" ref="C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K21" s="8" t="str" cm="1">
        <f t="array" aca="1" ref="C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L21" s="8" t="str" cm="1">
        <f t="array" aca="1" ref="C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M21" s="8" t="str" cm="1">
        <f t="array" aca="1" ref="C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N21" s="8" t="str" cm="1">
        <f t="array" aca="1" ref="C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O21" s="8" t="str" cm="1">
        <f t="array" aca="1" ref="C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P21" s="8" t="str" cm="1">
        <f t="array" aca="1" ref="C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Q21" s="8" t="str" cm="1">
        <f t="array" aca="1" ref="C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R21" s="8" t="str" cm="1">
        <f t="array" aca="1" ref="C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S21" s="8" t="str" cm="1">
        <f t="array" aca="1" ref="C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T21" s="8" t="str" cm="1">
        <f t="array" aca="1" ref="C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U21" s="8" t="str" cm="1">
        <f t="array" aca="1" ref="C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row>
    <row r="22" spans="1:99" x14ac:dyDescent="0.25">
      <c r="B22" s="7" t="s">
        <v>334</v>
      </c>
      <c r="C22" s="8" t="str" cm="1">
        <f t="array" aca="1" ref="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D22" s="8" t="str" cm="1">
        <f t="array" aca="1" ref="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E22" s="8" t="str" cm="1">
        <f t="array" aca="1" ref="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F22" s="8" t="str" cm="1">
        <f t="array" aca="1" ref="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G22" s="8" t="str" cm="1">
        <f t="array" aca="1" ref="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H22" s="8" t="str" cm="1">
        <f t="array" aca="1" ref="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I22" s="8" t="str" cm="1">
        <f t="array" aca="1" ref="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J22" s="8" t="str" cm="1">
        <f t="array" aca="1" ref="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K22" s="8" t="str" cm="1">
        <f t="array" aca="1" ref="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L22" s="8" t="str" cm="1">
        <f t="array" aca="1" ref="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M22" s="8" t="str" cm="1">
        <f t="array" aca="1" ref="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N22" s="8" t="str" cm="1">
        <f t="array" aca="1" ref="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O22" s="8" t="str" cm="1">
        <f t="array" aca="1" ref="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P22" s="8" t="str" cm="1">
        <f t="array" aca="1" ref="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Q22" s="8" t="str" cm="1">
        <f t="array" aca="1" ref="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R22" s="8" t="str" cm="1">
        <f t="array" aca="1" ref="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S22" s="8" t="str" cm="1">
        <f t="array" aca="1" ref="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T22" s="8" t="str" cm="1">
        <f t="array" aca="1" ref="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U22" s="8" t="str" cm="1">
        <f t="array" aca="1" ref="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V22" s="8" t="str" cm="1">
        <f t="array" aca="1" ref="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W22" s="8" t="str" cm="1">
        <f t="array" aca="1" ref="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X22" s="8" t="str" cm="1">
        <f t="array" aca="1" ref="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Y22" s="8" t="str" cm="1">
        <f t="array" aca="1" ref="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Z22" s="8" t="str" cm="1">
        <f t="array" aca="1" ref="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A22" s="8" t="str" cm="1">
        <f t="array" aca="1" ref="A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B22" s="8" t="str" cm="1">
        <f t="array" aca="1" ref="A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C22" s="8" t="str" cm="1">
        <f t="array" aca="1" ref="A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D22" s="8" t="str" cm="1">
        <f t="array" aca="1" ref="A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E22" s="8" t="str" cm="1">
        <f t="array" aca="1" ref="A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F22" s="8" t="str" cm="1">
        <f t="array" aca="1" ref="A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G22" s="8" t="str" cm="1">
        <f t="array" aca="1" ref="A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H22" s="8" t="str" cm="1">
        <f t="array" aca="1" ref="A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I22" s="8" t="str" cm="1">
        <f t="array" aca="1" ref="A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J22" s="8" t="str" cm="1">
        <f t="array" aca="1" ref="A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K22" s="8" t="str" cm="1">
        <f t="array" aca="1" ref="A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L22" s="8" t="str" cm="1">
        <f t="array" aca="1" ref="A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M22" s="8" t="str" cm="1">
        <f t="array" aca="1" ref="A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N22" s="8" t="str" cm="1">
        <f t="array" aca="1" ref="A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O22" s="8" t="str" cm="1">
        <f t="array" aca="1" ref="A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P22" s="8" t="str" cm="1">
        <f t="array" aca="1" ref="A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Q22" s="8" t="str" cm="1">
        <f t="array" aca="1" ref="A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R22" s="8" t="str" cm="1">
        <f t="array" aca="1" ref="A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S22" s="8" t="str" cm="1">
        <f t="array" aca="1" ref="A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T22" s="8" t="str" cm="1">
        <f t="array" aca="1" ref="A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U22" s="8" t="str" cm="1">
        <f t="array" aca="1" ref="A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V22" s="8" t="str" cm="1">
        <f t="array" aca="1" ref="A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W22" s="8" t="str" cm="1">
        <f t="array" aca="1" ref="A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X22" s="8" t="str" cm="1">
        <f t="array" aca="1" ref="A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Y22" s="8" t="str" cm="1">
        <f t="array" aca="1" ref="A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Z22" s="8" t="str" cm="1">
        <f t="array" aca="1" ref="A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A22" s="8" t="str" cm="1">
        <f t="array" aca="1" ref="B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B22" s="8" t="str" cm="1">
        <f t="array" aca="1" ref="B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C22" s="8" t="str" cm="1">
        <f t="array" aca="1" ref="B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D22" s="8" t="str" cm="1">
        <f t="array" aca="1" ref="B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E22" s="8" t="str" cm="1">
        <f t="array" aca="1" ref="B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F22" s="8" t="str" cm="1">
        <f t="array" aca="1" ref="B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G22" s="8" t="str" cm="1">
        <f t="array" aca="1" ref="B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H22" s="8" t="str" cm="1">
        <f t="array" aca="1" ref="B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I22" s="8" t="str" cm="1">
        <f t="array" aca="1" ref="B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J22" s="8" t="str" cm="1">
        <f t="array" aca="1" ref="B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K22" s="8" t="str" cm="1">
        <f t="array" aca="1" ref="B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L22" s="8" t="str" cm="1">
        <f t="array" aca="1" ref="B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M22" s="8" t="str" cm="1">
        <f t="array" aca="1" ref="B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N22" s="8" t="str" cm="1">
        <f t="array" aca="1" ref="B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O22" s="8" t="str" cm="1">
        <f t="array" aca="1" ref="B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P22" s="8" t="str" cm="1">
        <f t="array" aca="1" ref="B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Q22" s="8" t="str" cm="1">
        <f t="array" aca="1" ref="B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R22" s="8" t="str" cm="1">
        <f t="array" aca="1" ref="B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S22" s="8" t="str" cm="1">
        <f t="array" aca="1" ref="B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T22" s="8" t="str" cm="1">
        <f t="array" aca="1" ref="B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U22" s="8" t="str" cm="1">
        <f t="array" aca="1" ref="B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V22" s="8" t="str" cm="1">
        <f t="array" aca="1" ref="B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W22" s="8" t="str" cm="1">
        <f t="array" aca="1" ref="B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X22" s="8" t="str" cm="1">
        <f t="array" aca="1" ref="B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Y22" s="8" t="str" cm="1">
        <f t="array" aca="1" ref="B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Z22" s="8" t="str" cm="1">
        <f t="array" aca="1" ref="B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A22" s="8" t="str" cm="1">
        <f t="array" aca="1" ref="C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B22" s="8" t="str" cm="1">
        <f t="array" aca="1" ref="C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C22" s="8" t="str" cm="1">
        <f t="array" aca="1" ref="C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D22" s="8" t="str" cm="1">
        <f t="array" aca="1" ref="C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E22" s="8" t="str" cm="1">
        <f t="array" aca="1" ref="C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F22" s="8" t="str" cm="1">
        <f t="array" aca="1" ref="C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G22" s="8" t="str" cm="1">
        <f t="array" aca="1" ref="C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H22" s="8" t="str" cm="1">
        <f t="array" aca="1" ref="C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I22" s="8" t="str" cm="1">
        <f t="array" aca="1" ref="C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J22" s="8" t="str" cm="1">
        <f t="array" aca="1" ref="C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K22" s="8" t="str" cm="1">
        <f t="array" aca="1" ref="C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L22" s="8" t="str" cm="1">
        <f t="array" aca="1" ref="C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M22" s="8" t="str" cm="1">
        <f t="array" aca="1" ref="C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N22" s="8" t="str" cm="1">
        <f t="array" aca="1" ref="C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O22" s="8" t="str" cm="1">
        <f t="array" aca="1" ref="C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P22" s="8" t="str" cm="1">
        <f t="array" aca="1" ref="C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Q22" s="8" t="str" cm="1">
        <f t="array" aca="1" ref="C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R22" s="8" t="str" cm="1">
        <f t="array" aca="1" ref="C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S22" s="8" t="str" cm="1">
        <f t="array" aca="1" ref="C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T22" s="8" t="str" cm="1">
        <f t="array" aca="1" ref="C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U22" s="8" t="str" cm="1">
        <f t="array" aca="1" ref="C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row>
    <row r="23" spans="1:99" ht="15" customHeight="1" x14ac:dyDescent="0.25">
      <c r="BF23"/>
    </row>
    <row r="24" spans="1:99" ht="15" customHeight="1" x14ac:dyDescent="0.25">
      <c r="B24" s="24" t="s">
        <v>1201</v>
      </c>
      <c r="I24" s="25" t="s">
        <v>1195</v>
      </c>
      <c r="L24" s="25" t="s">
        <v>1195</v>
      </c>
      <c r="Z24" s="25" t="s">
        <v>1195</v>
      </c>
      <c r="AH24" s="25" t="s">
        <v>1195</v>
      </c>
      <c r="AI24" s="25" t="s">
        <v>1195</v>
      </c>
      <c r="AO24" s="25" t="s">
        <v>1195</v>
      </c>
      <c r="AR24" s="25" t="s">
        <v>1195</v>
      </c>
      <c r="AZ24" s="25" t="s">
        <v>1195</v>
      </c>
      <c r="BA24" s="25" t="s">
        <v>1195</v>
      </c>
      <c r="BC24" s="25" t="s">
        <v>1195</v>
      </c>
      <c r="BD24" s="25" t="s">
        <v>1195</v>
      </c>
      <c r="BE24" s="25" t="s">
        <v>1195</v>
      </c>
      <c r="BF24" s="25" t="s">
        <v>1195</v>
      </c>
      <c r="BG24" s="25" t="s">
        <v>1195</v>
      </c>
      <c r="BH24" s="25" t="s">
        <v>1195</v>
      </c>
      <c r="BJ24" s="25" t="s">
        <v>1195</v>
      </c>
      <c r="BK24" s="25" t="s">
        <v>1195</v>
      </c>
      <c r="BL24" s="25" t="s">
        <v>1195</v>
      </c>
      <c r="BN24" s="25" t="s">
        <v>1195</v>
      </c>
      <c r="BO24" s="25" t="s">
        <v>1195</v>
      </c>
      <c r="BP24" s="25" t="s">
        <v>1195</v>
      </c>
      <c r="BQ24" s="25" t="s">
        <v>1195</v>
      </c>
      <c r="BR24" s="25" t="s">
        <v>1195</v>
      </c>
      <c r="BV24" s="25" t="s">
        <v>1195</v>
      </c>
      <c r="BW24" s="25" t="s">
        <v>1195</v>
      </c>
      <c r="BX24" s="25" t="s">
        <v>1195</v>
      </c>
      <c r="CC24" s="25" t="s">
        <v>1195</v>
      </c>
      <c r="CE24" s="25" t="s">
        <v>1195</v>
      </c>
      <c r="CG24" s="25" t="s">
        <v>1195</v>
      </c>
      <c r="CI24" s="25" t="s">
        <v>1195</v>
      </c>
      <c r="CM24" s="25" t="s">
        <v>1195</v>
      </c>
      <c r="CN24" s="25" t="s">
        <v>1195</v>
      </c>
      <c r="CO24" s="25" t="s">
        <v>1195</v>
      </c>
      <c r="CU24" s="25" t="s">
        <v>1195</v>
      </c>
    </row>
    <row r="25" spans="1:99" ht="15" customHeight="1" x14ac:dyDescent="0.25">
      <c r="B25" s="24" t="s">
        <v>1202</v>
      </c>
      <c r="I25" s="26" t="str" cm="1">
        <f t="array" aca="1" ref="I25" ca="1">_xlfn.LET(
    _xlpm.DiesesTabellenBlatt, MID(CELL("Dateiname",I26),SEARCH("]",CELL("Dateiname",I26))+1,255),
    _xlpm.ZelleListenbeginn, CELL("adresse",I26),
    _xlpm.ZelleListenende, CELL("adresse",I500),
    _xlfn.CONCAT(
        "=BEREICH.VERSCHIEBEN(",
        _xlpm.DiesesTabellenBlatt,
        "!",_xlpm.ZelleListenbeginn,";0;0;ANZAHL2(",
        _xlpm.DiesesTabellenBlatt,
        "!",_xlpm.ZelleListenbeginn,"#);1)"
    )
)</f>
        <v>=BEREICH.VERSCHIEBEN(Feldübersetzungen!$I$26;0;0;ANZAHL2(Feldübersetzungen!$I$26#);1)</v>
      </c>
      <c r="L25" s="26" t="str" cm="1">
        <f t="array" aca="1" ref="L25" ca="1">_xlfn.LET(
    _xlpm.DiesesTabellenBlatt, MID(CELL("Dateiname",L26),SEARCH("]",CELL("Dateiname",L26))+1,255),
    _xlpm.ZelleListenbeginn, CELL("adresse",L26),
    _xlpm.ZelleListenende, CELL("adresse",L500),
    _xlfn.CONCAT(
        "=BEREICH.VERSCHIEBEN(",
        _xlpm.DiesesTabellenBlatt,
        "!",_xlpm.ZelleListenbeginn,";0;0;ANZAHL2(",
        _xlpm.DiesesTabellenBlatt,
        "!",_xlpm.ZelleListenbeginn,"#);1)"
    )
)</f>
        <v>=BEREICH.VERSCHIEBEN(Feldübersetzungen!$L$26;0;0;ANZAHL2(Feldübersetzungen!$L$26#);1)</v>
      </c>
      <c r="Z25" s="26" t="str" cm="1">
        <f t="array" aca="1" ref="Z25" ca="1">_xlfn.LET(
    _xlpm.DiesesTabellenBlatt, MID(CELL("Dateiname",Z26),SEARCH("]",CELL("Dateiname",Z26))+1,255),
    _xlpm.ZelleListenbeginn, CELL("adresse",Z26),
    _xlpm.ZelleListenende, CELL("adresse",Z500),
    _xlfn.CONCAT(
        "=BEREICH.VERSCHIEBEN(",
        _xlpm.DiesesTabellenBlatt,
        "!",_xlpm.ZelleListenbeginn,";0;0;ANZAHL2(",
        _xlpm.DiesesTabellenBlatt,
        "!",_xlpm.ZelleListenbeginn,"#);1)"
    )
)</f>
        <v>=BEREICH.VERSCHIEBEN(Feldübersetzungen!$Z$26;0;0;ANZAHL2(Feldübersetzungen!$Z$26#);1)</v>
      </c>
      <c r="AH25" s="26" t="str" cm="1">
        <f t="array" aca="1" ref="AH25" ca="1">_xlfn.LET(
    _xlpm.DiesesTabellenBlatt, MID(CELL("Dateiname",AH26),SEARCH("]",CELL("Dateiname",AH26))+1,255),
    _xlpm.ZelleListenbeginn, CELL("adresse",AH26),
    _xlpm.ZelleListenende, CELL("adresse",AH500),
    _xlfn.CONCAT(
        "=BEREICH.VERSCHIEBEN(",
        _xlpm.DiesesTabellenBlatt,
        "!",_xlpm.ZelleListenbeginn,";0;0;ANZAHL2(",
        _xlpm.DiesesTabellenBlatt,
        "!",_xlpm.ZelleListenbeginn,"#);1)"
    )
)</f>
        <v>=BEREICH.VERSCHIEBEN(Feldübersetzungen!$AH$26;0;0;ANZAHL2(Feldübersetzungen!$AH$26#);1)</v>
      </c>
      <c r="AI25" s="26" t="str" cm="1">
        <f t="array" aca="1" ref="AI25" ca="1">_xlfn.LET(
    _xlpm.DiesesTabellenBlatt, MID(CELL("Dateiname",AI26),SEARCH("]",CELL("Dateiname",AI26))+1,255),
    _xlpm.ZelleListenbeginn, CELL("adresse",AI26),
    _xlpm.ZelleListenende, CELL("adresse",AI500),
    _xlfn.CONCAT(
        "=BEREICH.VERSCHIEBEN(",
        _xlpm.DiesesTabellenBlatt,
        "!",_xlpm.ZelleListenbeginn,";0;0;ANZAHL2(",
        _xlpm.DiesesTabellenBlatt,
        "!",_xlpm.ZelleListenbeginn,"#);1)"
    )
)</f>
        <v>=BEREICH.VERSCHIEBEN(Feldübersetzungen!$AI$26;0;0;ANZAHL2(Feldübersetzungen!$AI$26#);1)</v>
      </c>
      <c r="AO25" s="26" t="str" cm="1">
        <f t="array" aca="1" ref="AO25" ca="1">_xlfn.LET(
    _xlpm.DiesesTabellenBlatt, MID(CELL("Dateiname",AO26),SEARCH("]",CELL("Dateiname",AO26))+1,255),
    _xlpm.ZelleListenbeginn, CELL("adresse",AO26),
    _xlpm.ZelleListenende, CELL("adresse",AO500),
    _xlfn.CONCAT(
        "=BEREICH.VERSCHIEBEN(",
        _xlpm.DiesesTabellenBlatt,
        "!",_xlpm.ZelleListenbeginn,";0;0;ANZAHL2(",
        _xlpm.DiesesTabellenBlatt,
        "!",_xlpm.ZelleListenbeginn,"#);1)"
    )
)</f>
        <v>=BEREICH.VERSCHIEBEN(Feldübersetzungen!$AO$26;0;0;ANZAHL2(Feldübersetzungen!$AO$26#);1)</v>
      </c>
      <c r="AR25" s="26" t="str" cm="1">
        <f t="array" aca="1" ref="AR25" ca="1">_xlfn.LET(
    _xlpm.DiesesTabellenBlatt, MID(CELL("Dateiname",AR26),SEARCH("]",CELL("Dateiname",AR26))+1,255),
    _xlpm.ZelleListenbeginn, CELL("adresse",AR26),
    _xlpm.ZelleListenende, CELL("adresse",AR500),
    _xlfn.CONCAT(
        "=BEREICH.VERSCHIEBEN(",
        _xlpm.DiesesTabellenBlatt,
        "!",_xlpm.ZelleListenbeginn,";0;0;ANZAHL2(",
        _xlpm.DiesesTabellenBlatt,
        "!",_xlpm.ZelleListenbeginn,"#);1)"
    )
)</f>
        <v>=BEREICH.VERSCHIEBEN(Feldübersetzungen!$AR$26;0;0;ANZAHL2(Feldübersetzungen!$AR$26#);1)</v>
      </c>
      <c r="AZ25" s="26" t="str" cm="1">
        <f t="array" aca="1" ref="AZ25" ca="1">_xlfn.LET(
    _xlpm.DiesesTabellenBlatt, MID(CELL("Dateiname",AZ26),SEARCH("]",CELL("Dateiname",AZ26))+1,255),
    _xlpm.ZelleListenbeginn, CELL("adresse",AZ26),
    _xlpm.ZelleListenende, CELL("adresse",BB500),
    _xlfn.CONCAT(
        "=BEREICH.VERSCHIEBEN(",
        _xlpm.DiesesTabellenBlatt,
        "!",_xlpm.ZelleListenbeginn,";0;0;ANZAHL2(",
        _xlpm.DiesesTabellenBlatt,
        "!",_xlpm.ZelleListenbeginn,"#);1)"
    )
)</f>
        <v>=BEREICH.VERSCHIEBEN(Feldübersetzungen!$AZ$26;0;0;ANZAHL2(Feldübersetzungen!$AZ$26#);1)</v>
      </c>
      <c r="BA25" s="26" t="str" cm="1">
        <f t="array" aca="1" ref="BA25" ca="1">_xlfn.LET(
    _xlpm.DiesesTabellenBlatt, MID(CELL("Dateiname",BA26),SEARCH("]",CELL("Dateiname",BA26))+1,255),
    _xlpm.ZelleListenbeginn, CELL("adresse",BA26),
    _xlpm.ZelleListenende, CELL("adresse",BC500),
    _xlfn.CONCAT(
        "=BEREICH.VERSCHIEBEN(",
        _xlpm.DiesesTabellenBlatt,
        "!",_xlpm.ZelleListenbeginn,";0;0;ANZAHL2(",
        _xlpm.DiesesTabellenBlatt,
        "!",_xlpm.ZelleListenbeginn,"#);1)"
    )
)</f>
        <v>=BEREICH.VERSCHIEBEN(Feldübersetzungen!$BA$26;0;0;ANZAHL2(Feldübersetzungen!$BA$26#);1)</v>
      </c>
      <c r="BC25" s="26" t="str" cm="1">
        <f t="array" aca="1" ref="BC25" ca="1">_xlfn.LET(
    _xlpm.DiesesTabellenBlatt, MID(CELL("Dateiname",BC26),SEARCH("]",CELL("Dateiname",BC26))+1,255),
    _xlpm.ZelleListenbeginn, CELL("adresse",BC26),
    _xlpm.ZelleListenende, CELL("adresse",BC500),
    _xlfn.CONCAT(
        "=BEREICH.VERSCHIEBEN(",
        _xlpm.DiesesTabellenBlatt,
        "!",_xlpm.ZelleListenbeginn,";0;0;ANZAHL2(",
        _xlpm.DiesesTabellenBlatt,
        "!",_xlpm.ZelleListenbeginn,"#);1)"
    )
)</f>
        <v>=BEREICH.VERSCHIEBEN(Feldübersetzungen!$BC$26;0;0;ANZAHL2(Feldübersetzungen!$BC$26#);1)</v>
      </c>
      <c r="BD25" s="26" t="str" cm="1">
        <f t="array" aca="1" ref="BD25" ca="1">_xlfn.LET(
    _xlpm.DiesesTabellenBlatt, MID(CELL("Dateiname",BD26),SEARCH("]",CELL("Dateiname",BD26))+1,255),
    _xlpm.ZelleListenbeginn, CELL("adresse",BD26),
    _xlpm.ZelleListenende, CELL("adresse",BD500),
    _xlfn.CONCAT(
        "=BEREICH.VERSCHIEBEN(",
        _xlpm.DiesesTabellenBlatt,
        "!",_xlpm.ZelleListenbeginn,";0;0;ANZAHL2(",
        _xlpm.DiesesTabellenBlatt,
        "!",_xlpm.ZelleListenbeginn,"#);1)"
    )
)</f>
        <v>=BEREICH.VERSCHIEBEN(Feldübersetzungen!$BD$26;0;0;ANZAHL2(Feldübersetzungen!$BD$26#);1)</v>
      </c>
      <c r="BE25" s="26" t="str" cm="1">
        <f t="array" aca="1" ref="BE25" ca="1">_xlfn.LET(
    _xlpm.DiesesTabellenBlatt, MID(CELL("Dateiname",BE26),SEARCH("]",CELL("Dateiname",BE26))+1,255),
    _xlpm.ZelleListenbeginn, CELL("adresse",BE26),
    _xlpm.ZelleListenende, CELL("adresse",BE500),
    _xlfn.CONCAT(
        "=BEREICH.VERSCHIEBEN(",
        _xlpm.DiesesTabellenBlatt,
        "!",_xlpm.ZelleListenbeginn,";0;0;ANZAHL2(",
        _xlpm.DiesesTabellenBlatt,
        "!",_xlpm.ZelleListenbeginn,"#);1)"
    )
)</f>
        <v>=BEREICH.VERSCHIEBEN(Feldübersetzungen!$BE$26;0;0;ANZAHL2(Feldübersetzungen!$BE$26#);1)</v>
      </c>
      <c r="BF25" s="26" t="str" cm="1">
        <f t="array" aca="1" ref="BF25" ca="1">_xlfn.LET(
    _xlpm.DiesesTabellenBlatt, MID(CELL("Dateiname",BF26),SEARCH("]",CELL("Dateiname",BF26))+1,255),
    _xlpm.ZelleListenbeginn, CELL("adresse",BF26),
    _xlpm.ZelleListenende, CELL("adresse",BF500),
    _xlfn.CONCAT(
        "=BEREICH.VERSCHIEBEN(",
        _xlpm.DiesesTabellenBlatt,
        "!",_xlpm.ZelleListenbeginn,";0;0;ANZAHL2(",
        _xlpm.DiesesTabellenBlatt,
        "!",_xlpm.ZelleListenbeginn,"#);1)"
    )
)</f>
        <v>=BEREICH.VERSCHIEBEN(Feldübersetzungen!$BF$26;0;0;ANZAHL2(Feldübersetzungen!$BF$26#);1)</v>
      </c>
      <c r="BG25" s="26" t="str" cm="1">
        <f t="array" aca="1" ref="BG25" ca="1">_xlfn.LET(
    _xlpm.DiesesTabellenBlatt, MID(CELL("Dateiname",BG26),SEARCH("]",CELL("Dateiname",BG26))+1,255),
    _xlpm.ZelleListenbeginn, CELL("adresse",BG26),
    _xlpm.ZelleListenende, CELL("adresse",BG500),
    _xlfn.CONCAT(
        "=BEREICH.VERSCHIEBEN(",
        _xlpm.DiesesTabellenBlatt,
        "!",_xlpm.ZelleListenbeginn,";0;0;ANZAHL2(",
        _xlpm.DiesesTabellenBlatt,
        "!",_xlpm.ZelleListenbeginn,"#);1)"
    )
)</f>
        <v>=BEREICH.VERSCHIEBEN(Feldübersetzungen!$BG$26;0;0;ANZAHL2(Feldübersetzungen!$BG$26#);1)</v>
      </c>
      <c r="BH25" s="26" t="str" cm="1">
        <f t="array" aca="1" ref="BH25" ca="1">_xlfn.LET(
    _xlpm.DiesesTabellenBlatt, MID(CELL("Dateiname",BH26),SEARCH("]",CELL("Dateiname",BH26))+1,255),
    _xlpm.ZelleListenbeginn, CELL("adresse",BH26),
    _xlpm.ZelleListenende, CELL("adresse",BH500),
    _xlfn.CONCAT(
        "=BEREICH.VERSCHIEBEN(",
        _xlpm.DiesesTabellenBlatt,
        "!",_xlpm.ZelleListenbeginn,";0;0;ANZAHL2(",
        _xlpm.DiesesTabellenBlatt,
        "!",_xlpm.ZelleListenbeginn,"#);1)"
    )
)</f>
        <v>=BEREICH.VERSCHIEBEN(Feldübersetzungen!$BH$26;0;0;ANZAHL2(Feldübersetzungen!$BH$26#);1)</v>
      </c>
      <c r="BJ25" s="26" t="str" cm="1">
        <f t="array" aca="1" ref="BJ25" ca="1">_xlfn.LET(
    _xlpm.DiesesTabellenBlatt, MID(CELL("Dateiname",BJ26),SEARCH("]",CELL("Dateiname",BJ26))+1,255),
    _xlpm.ZelleListenbeginn, CELL("adresse",BJ26),
    _xlpm.ZelleListenende, CELL("adresse",BJ500),
    _xlfn.CONCAT(
        "=BEREICH.VERSCHIEBEN(",
        _xlpm.DiesesTabellenBlatt,
        "!",_xlpm.ZelleListenbeginn,";0;0;ANZAHL2(",
        _xlpm.DiesesTabellenBlatt,
        "!",_xlpm.ZelleListenbeginn,"#);1)"
    )
)</f>
        <v>=BEREICH.VERSCHIEBEN(Feldübersetzungen!$BJ$26;0;0;ANZAHL2(Feldübersetzungen!$BJ$26#);1)</v>
      </c>
      <c r="BK25" s="26" t="str" cm="1">
        <f t="array" aca="1" ref="BK25" ca="1">_xlfn.LET(
    _xlpm.DiesesTabellenBlatt, MID(CELL("Dateiname",BK26),SEARCH("]",CELL("Dateiname",BK26))+1,255),
    _xlpm.ZelleListenbeginn, CELL("adresse",BK26),
    _xlpm.ZelleListenende, CELL("adresse",BK500),
    _xlfn.CONCAT(
        "=BEREICH.VERSCHIEBEN(",
        _xlpm.DiesesTabellenBlatt,
        "!",_xlpm.ZelleListenbeginn,";0;0;ANZAHL2(",
        _xlpm.DiesesTabellenBlatt,
        "!",_xlpm.ZelleListenbeginn,"#);1)"
    )
)</f>
        <v>=BEREICH.VERSCHIEBEN(Feldübersetzungen!$BK$26;0;0;ANZAHL2(Feldübersetzungen!$BK$26#);1)</v>
      </c>
      <c r="BL25" s="26" t="str" cm="1">
        <f t="array" aca="1" ref="BL25" ca="1">_xlfn.LET(
    _xlpm.DiesesTabellenBlatt, MID(CELL("Dateiname",BL26),SEARCH("]",CELL("Dateiname",BL26))+1,255),
    _xlpm.ZelleListenbeginn, CELL("adresse",BL26),
    _xlpm.ZelleListenende, CELL("adresse",BL500),
    _xlfn.CONCAT(
        "=BEREICH.VERSCHIEBEN(",
        _xlpm.DiesesTabellenBlatt,
        "!",_xlpm.ZelleListenbeginn,";0;0;ANZAHL2(",
        _xlpm.DiesesTabellenBlatt,
        "!",_xlpm.ZelleListenbeginn,"#);1)"
    )
)</f>
        <v>=BEREICH.VERSCHIEBEN(Feldübersetzungen!$BL$26;0;0;ANZAHL2(Feldübersetzungen!$BL$26#);1)</v>
      </c>
      <c r="BN25" s="26" t="str" cm="1">
        <f t="array" aca="1" ref="BN25" ca="1">_xlfn.LET(
    _xlpm.DiesesTabellenBlatt, MID(CELL("Dateiname",BN26),SEARCH("]",CELL("Dateiname",BN26))+1,255),
    _xlpm.ZelleListenbeginn, CELL("adresse",BN26),
    _xlpm.ZelleListenende, CELL("adresse",BN500),
    _xlfn.CONCAT(
        "=BEREICH.VERSCHIEBEN(",
        _xlpm.DiesesTabellenBlatt,
        "!",_xlpm.ZelleListenbeginn,";0;0;ANZAHL2(",
        _xlpm.DiesesTabellenBlatt,
        "!",_xlpm.ZelleListenbeginn,"#);1)"
    )
)</f>
        <v>=BEREICH.VERSCHIEBEN(Feldübersetzungen!$BN$26;0;0;ANZAHL2(Feldübersetzungen!$BN$26#);1)</v>
      </c>
      <c r="BO25" s="26" t="str" cm="1">
        <f t="array" aca="1" ref="BO25" ca="1">_xlfn.LET(
    _xlpm.DiesesTabellenBlatt, MID(CELL("Dateiname",BO26),SEARCH("]",CELL("Dateiname",BO26))+1,255),
    _xlpm.ZelleListenbeginn, CELL("adresse",BO26),
    _xlpm.ZelleListenende, CELL("adresse",BO500),
    _xlfn.CONCAT(
        "=BEREICH.VERSCHIEBEN(",
        _xlpm.DiesesTabellenBlatt,
        "!",_xlpm.ZelleListenbeginn,";0;0;ANZAHL2(",
        _xlpm.DiesesTabellenBlatt,
        "!",_xlpm.ZelleListenbeginn,"#);1)"
    )
)</f>
        <v>=BEREICH.VERSCHIEBEN(Feldübersetzungen!$BO$26;0;0;ANZAHL2(Feldübersetzungen!$BO$26#);1)</v>
      </c>
      <c r="BP25" s="26" t="str" cm="1">
        <f t="array" aca="1" ref="BP25" ca="1">_xlfn.LET(
    _xlpm.DiesesTabellenBlatt, MID(CELL("Dateiname",BP26),SEARCH("]",CELL("Dateiname",BP26))+1,255),
    _xlpm.ZelleListenbeginn, CELL("adresse",BP26),
    _xlpm.ZelleListenende, CELL("adresse",BP500),
    _xlfn.CONCAT(
        "=BEREICH.VERSCHIEBEN(",
        _xlpm.DiesesTabellenBlatt,
        "!",_xlpm.ZelleListenbeginn,";0;0;ANZAHL2(",
        _xlpm.DiesesTabellenBlatt,
        "!",_xlpm.ZelleListenbeginn,"#);1)"
    )
)</f>
        <v>=BEREICH.VERSCHIEBEN(Feldübersetzungen!$BP$26;0;0;ANZAHL2(Feldübersetzungen!$BP$26#);1)</v>
      </c>
      <c r="BQ25" s="26" t="str" cm="1">
        <f t="array" aca="1" ref="BQ25" ca="1">_xlfn.LET(
    _xlpm.DiesesTabellenBlatt, MID(CELL("Dateiname",BQ26),SEARCH("]",CELL("Dateiname",BQ26))+1,255),
    _xlpm.ZelleListenbeginn, CELL("adresse",BQ26),
    _xlpm.ZelleListenende, CELL("adresse",BQ500),
    _xlfn.CONCAT(
        "=BEREICH.VERSCHIEBEN(",
        _xlpm.DiesesTabellenBlatt,
        "!",_xlpm.ZelleListenbeginn,";0;0;ANZAHL2(",
        _xlpm.DiesesTabellenBlatt,
        "!",_xlpm.ZelleListenbeginn,"#);1)"
    )
)</f>
        <v>=BEREICH.VERSCHIEBEN(Feldübersetzungen!$BQ$26;0;0;ANZAHL2(Feldübersetzungen!$BQ$26#);1)</v>
      </c>
      <c r="BR25" s="26" t="str" cm="1">
        <f t="array" aca="1" ref="BR25" ca="1">_xlfn.LET(
    _xlpm.DiesesTabellenBlatt, MID(CELL("Dateiname",BR26),SEARCH("]",CELL("Dateiname",BR26))+1,255),
    _xlpm.ZelleListenbeginn, CELL("adresse",BR26),
    _xlpm.ZelleListenende, CELL("adresse",BR500),
    _xlfn.CONCAT(
        "=BEREICH.VERSCHIEBEN(",
        _xlpm.DiesesTabellenBlatt,
        "!",_xlpm.ZelleListenbeginn,";0;0;ANZAHL2(",
        _xlpm.DiesesTabellenBlatt,
        "!",_xlpm.ZelleListenbeginn,"#);1)"
    )
)</f>
        <v>=BEREICH.VERSCHIEBEN(Feldübersetzungen!$BR$26;0;0;ANZAHL2(Feldübersetzungen!$BR$26#);1)</v>
      </c>
      <c r="BV25" s="26" t="str" cm="1">
        <f t="array" aca="1" ref="BV25" ca="1">_xlfn.LET(
    _xlpm.DiesesTabellenBlatt, MID(CELL("Dateiname",BV26),SEARCH("]",CELL("Dateiname",BV26))+1,255),
    _xlpm.ZelleListenbeginn, CELL("adresse",BV26),
    _xlpm.ZelleListenende, CELL("adresse",BV500),
    _xlfn.CONCAT(
        "=BEREICH.VERSCHIEBEN(",
        _xlpm.DiesesTabellenBlatt,
        "!",_xlpm.ZelleListenbeginn,";0;0;ANZAHL2(",
        _xlpm.DiesesTabellenBlatt,
        "!",_xlpm.ZelleListenbeginn,"#);1)"
    )
)</f>
        <v>=BEREICH.VERSCHIEBEN(Feldübersetzungen!$BV$26;0;0;ANZAHL2(Feldübersetzungen!$BV$26#);1)</v>
      </c>
      <c r="BW25" s="26" t="str" cm="1">
        <f t="array" aca="1" ref="BW25" ca="1">_xlfn.LET(
    _xlpm.DiesesTabellenBlatt, MID(CELL("Dateiname",BW26),SEARCH("]",CELL("Dateiname",BW26))+1,255),
    _xlpm.ZelleListenbeginn, CELL("adresse",BW26),
    _xlpm.ZelleListenende, CELL("adresse",BW500),
    _xlfn.CONCAT(
        "=BEREICH.VERSCHIEBEN(",
        _xlpm.DiesesTabellenBlatt,
        "!",_xlpm.ZelleListenbeginn,";0;0;ANZAHL2(",
        _xlpm.DiesesTabellenBlatt,
        "!",_xlpm.ZelleListenbeginn,"#);1)"
    )
)</f>
        <v>=BEREICH.VERSCHIEBEN(Feldübersetzungen!$BW$26;0;0;ANZAHL2(Feldübersetzungen!$BW$26#);1)</v>
      </c>
      <c r="BX25" s="26" t="str" cm="1">
        <f t="array" aca="1" ref="BX25" ca="1">_xlfn.LET(
    _xlpm.DiesesTabellenBlatt, MID(CELL("Dateiname",BX26),SEARCH("]",CELL("Dateiname",BX26))+1,255),
    _xlpm.ZelleListenbeginn, CELL("adresse",BX26),
    _xlpm.ZelleListenende, CELL("adresse",BX500),
    _xlfn.CONCAT(
        "=BEREICH.VERSCHIEBEN(",
        _xlpm.DiesesTabellenBlatt,
        "!",_xlpm.ZelleListenbeginn,";0;0;ANZAHL2(",
        _xlpm.DiesesTabellenBlatt,
        "!",_xlpm.ZelleListenbeginn,"#);1)"
    )
)</f>
        <v>=BEREICH.VERSCHIEBEN(Feldübersetzungen!$BX$26;0;0;ANZAHL2(Feldübersetzungen!$BX$26#);1)</v>
      </c>
      <c r="CC25" s="26" t="str" cm="1">
        <f t="array" aca="1" ref="CC25" ca="1">_xlfn.LET(
    _xlpm.DiesesTabellenBlatt, MID(CELL("Dateiname",CC26),SEARCH("]",CELL("Dateiname",CC26))+1,255),
    _xlpm.ZelleListenbeginn, CELL("adresse",CC26),
    _xlpm.ZelleListenende, CELL("adresse",CC500),
    _xlfn.CONCAT(
        "=BEREICH.VERSCHIEBEN(",
        _xlpm.DiesesTabellenBlatt,
        "!",_xlpm.ZelleListenbeginn,";0;0;ANZAHL2(",
        _xlpm.DiesesTabellenBlatt,
        "!",_xlpm.ZelleListenbeginn,"#);1)"
    )
)</f>
        <v>=BEREICH.VERSCHIEBEN(Feldübersetzungen!$CC$26;0;0;ANZAHL2(Feldübersetzungen!$CC$26#);1)</v>
      </c>
      <c r="CE25" s="26" t="str" cm="1">
        <f t="array" aca="1" ref="CE25" ca="1">_xlfn.LET(
    _xlpm.DiesesTabellenBlatt, MID(CELL("Dateiname",CE26),SEARCH("]",CELL("Dateiname",CE26))+1,255),
    _xlpm.ZelleListenbeginn, CELL("adresse",CE26),
    _xlpm.ZelleListenende, CELL("adresse",CE500),
    _xlfn.CONCAT(
        "=BEREICH.VERSCHIEBEN(",
        _xlpm.DiesesTabellenBlatt,
        "!",_xlpm.ZelleListenbeginn,";0;0;ANZAHL2(",
        _xlpm.DiesesTabellenBlatt,
        "!",_xlpm.ZelleListenbeginn,"#);1)"
    )
)</f>
        <v>=BEREICH.VERSCHIEBEN(Feldübersetzungen!$CE$26;0;0;ANZAHL2(Feldübersetzungen!$CE$26#);1)</v>
      </c>
      <c r="CG25" s="26" t="str" cm="1">
        <f t="array" aca="1" ref="CG25" ca="1">_xlfn.LET(
    _xlpm.DiesesTabellenBlatt, MID(CELL("Dateiname",CG26),SEARCH("]",CELL("Dateiname",CG26))+1,255),
    _xlpm.ZelleListenbeginn, CELL("adresse",CG26),
    _xlpm.ZelleListenende, CELL("adresse",CG500),
    _xlfn.CONCAT(
        "=BEREICH.VERSCHIEBEN(",
        _xlpm.DiesesTabellenBlatt,
        "!",_xlpm.ZelleListenbeginn,";0;0;ANZAHL2(",
        _xlpm.DiesesTabellenBlatt,
        "!",_xlpm.ZelleListenbeginn,"#);1)"
    )
)</f>
        <v>=BEREICH.VERSCHIEBEN(Feldübersetzungen!$CG$26;0;0;ANZAHL2(Feldübersetzungen!$CG$26#);1)</v>
      </c>
      <c r="CI25" s="26" t="str" cm="1">
        <f t="array" aca="1" ref="CI25" ca="1">_xlfn.LET(
    _xlpm.DiesesTabellenBlatt, MID(CELL("Dateiname",CI26),SEARCH("]",CELL("Dateiname",CI26))+1,255),
    _xlpm.ZelleListenbeginn, CELL("adresse",CI26),
    _xlpm.ZelleListenende, CELL("adresse",CI500),
    _xlfn.CONCAT(
        "=BEREICH.VERSCHIEBEN(",
        _xlpm.DiesesTabellenBlatt,
        "!",_xlpm.ZelleListenbeginn,";0;0;ANZAHL2(",
        _xlpm.DiesesTabellenBlatt,
        "!",_xlpm.ZelleListenbeginn,"#);1)"
    )
)</f>
        <v>=BEREICH.VERSCHIEBEN(Feldübersetzungen!$CI$26;0;0;ANZAHL2(Feldübersetzungen!$CI$26#);1)</v>
      </c>
      <c r="CM25" s="26" t="str" cm="1">
        <f t="array" aca="1" ref="CM25" ca="1">_xlfn.LET(
    _xlpm.DiesesTabellenBlatt, MID(CELL("Dateiname",CM26),SEARCH("]",CELL("Dateiname",CM26))+1,255),
    _xlpm.ZelleListenbeginn, CELL("adresse",CM26),
    _xlpm.ZelleListenende, CELL("adresse",CM500),
    _xlfn.CONCAT(
        "=BEREICH.VERSCHIEBEN(",
        _xlpm.DiesesTabellenBlatt,
        "!",_xlpm.ZelleListenbeginn,";0;0;ANZAHL2(",
        _xlpm.DiesesTabellenBlatt,
        "!",_xlpm.ZelleListenbeginn,"#);1)"
    )
)</f>
        <v>=BEREICH.VERSCHIEBEN(Feldübersetzungen!$CM$26;0;0;ANZAHL2(Feldübersetzungen!$CM$26#);1)</v>
      </c>
      <c r="CN25" s="26" t="str" cm="1">
        <f t="array" aca="1" ref="CN25" ca="1">_xlfn.LET(
    _xlpm.DiesesTabellenBlatt, MID(CELL("Dateiname",CN26),SEARCH("]",CELL("Dateiname",CN26))+1,255),
    _xlpm.ZelleListenbeginn, CELL("adresse",CN26),
    _xlpm.ZelleListenende, CELL("adresse",CN500),
    _xlfn.CONCAT(
        "=BEREICH.VERSCHIEBEN(",
        _xlpm.DiesesTabellenBlatt,
        "!",_xlpm.ZelleListenbeginn,";0;0;ANZAHL2(",
        _xlpm.DiesesTabellenBlatt,
        "!",_xlpm.ZelleListenbeginn,"#);1)"
    )
)</f>
        <v>=BEREICH.VERSCHIEBEN(Feldübersetzungen!$CN$26;0;0;ANZAHL2(Feldübersetzungen!$CN$26#);1)</v>
      </c>
      <c r="CO25" s="26" t="str" cm="1">
        <f t="array" aca="1" ref="CO25" ca="1">_xlfn.LET(
    _xlpm.DiesesTabellenBlatt, MID(CELL("Dateiname",CO26),SEARCH("]",CELL("Dateiname",CO26))+1,255),
    _xlpm.ZelleListenbeginn, CELL("adresse",CO26),
    _xlpm.ZelleListenende, CELL("adresse",CO500),
    _xlfn.CONCAT(
        "=BEREICH.VERSCHIEBEN(",
        _xlpm.DiesesTabellenBlatt,
        "!",_xlpm.ZelleListenbeginn,";0;0;ANZAHL2(",
        _xlpm.DiesesTabellenBlatt,
        "!",_xlpm.ZelleListenbeginn,"#);1)"
    )
)</f>
        <v>=BEREICH.VERSCHIEBEN(Feldübersetzungen!$CO$26;0;0;ANZAHL2(Feldübersetzungen!$CO$26#);1)</v>
      </c>
      <c r="CU25" s="26" t="str" cm="1">
        <f t="array" aca="1" ref="CU25" ca="1">_xlfn.LET(
    _xlpm.DiesesTabellenBlatt, MID(CELL("Dateiname",CU26),SEARCH("]",CELL("Dateiname",CU26))+1,255),
    _xlpm.ZelleListenbeginn, CELL("adresse",CU26),
    _xlpm.ZelleListenende, CELL("adresse",CU500),
    _xlfn.CONCAT(
        "=BEREICH.VERSCHIEBEN(",
        _xlpm.DiesesTabellenBlatt,
        "!",_xlpm.ZelleListenbeginn,";0;0;ANZAHL2(",
        _xlpm.DiesesTabellenBlatt,
        "!",_xlpm.ZelleListenbeginn,"#);1)"
    )
)</f>
        <v>=BEREICH.VERSCHIEBEN(Feldübersetzungen!$CU$26;0;0;ANZAHL2(Feldübersetzungen!$CU$26#);1)</v>
      </c>
    </row>
    <row r="26" spans="1:99" s="28" customFormat="1" ht="15" customHeight="1" x14ac:dyDescent="0.25">
      <c r="I26" s="28" t="str" cm="1">
        <f t="array" ref="I26:I30">_xlfn.LET(_xlpm.TextZelle, 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NW</v>
      </c>
      <c r="L26" s="28" t="str" cm="1">
        <f t="array" ref="L26:L27">_xlfn.LET(_xlpm.TextZelle, L$16,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gewiß</v>
      </c>
      <c r="Z26" s="28" t="str" cm="1">
        <f t="array" ref="Z26:Z28">_xlfn.LET(_xlpm.TextZelle, Z$15,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vorläufig</v>
      </c>
      <c r="AH26" s="28" t="str" cm="1">
        <f t="array" ref="AH26:AH31">_xlfn.LET(_xlpm.TextZelle, AH$15,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Punktgenau darstellen</v>
      </c>
      <c r="AI26" s="28" t="b" cm="1">
        <f t="array" ref="AI26:AI27">_xlfn.LET(_xlpm.TextZelle, AI$15,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AO26" s="28" t="str" cm="1">
        <f t="array" ref="AO26:AO30">_xlfn.LET(_xlpm.TextZelle, AO$16,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Herbarbeleg</v>
      </c>
      <c r="AR26" s="28" t="str" cm="1">
        <f t="array" ref="AR26:AR42">_xlfn.LET(_xlpm.TextZelle, AR$15,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Baden-Württemberg</v>
      </c>
      <c r="AZ26" s="28" t="str" cm="1">
        <f t="array" ref="AZ26:AZ36">_xlfn.LET(_xlpm.TextZelle, AZ$16,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 – ausgestorben oder verschollen</v>
      </c>
      <c r="BA26" s="28" t="str" cm="1">
        <f t="array" ref="BA26:BA36">_xlfn.LET(_xlpm.TextZelle, BA$15,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C26" s="28" t="str" cm="1">
        <f t="array" ref="BC26:BC36">_xlfn.LET(_xlpm.TextZelle, BC$15,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Gebiet sehr schutzwürdig</v>
      </c>
      <c r="BD26" s="28" t="str" cm="1">
        <f t="array" ref="BD26:BD34">_xlfn.LET(_xlpm.TextZelle, BD$16,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Nord</v>
      </c>
      <c r="BE26" s="28" t="str" cm="1">
        <f t="array" ref="BE26:BE30">_xlfn.LET(_xlpm.TextZelle, BE$15,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eben (0-5%)</v>
      </c>
      <c r="BF26" s="28" t="str" cm="1">
        <f t="array" ref="BF26:BF34">_xlfn.LET(_xlpm.TextZelle, BF$16,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G26" s="28" t="str" cm="1">
        <f t="array" ref="BG26:BG34">_xlfn.LET(_xlpm.TextZelle, BG$16,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H26" s="28" t="str" cm="1">
        <f t="array" ref="BH26:BH34">_xlfn.LET(_xlpm.TextZelle, BH$16,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J26" s="28" t="str" cm="1">
        <f t="array" ref="BJ26:BJ27">_xlfn.LET(_xlpm.TextZelle, BJ$15,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Erstbeprobung</v>
      </c>
      <c r="BK26" s="28" t="str" cm="1">
        <f t="array" ref="BK26:BK31">_xlfn.LET(_xlpm.TextZelle, BK$15,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zufällig</v>
      </c>
      <c r="BL26" s="28" t="str" cm="1">
        <f t="array" ref="BL26:BL32">_xlfn.LET(_xlpm.TextZelle, BL$15,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Saatgut beprobt</v>
      </c>
      <c r="BN26" s="28" t="b" cm="1">
        <f t="array" ref="BN26:BN27">_xlfn.LET(_xlpm.TextZelle, BN$15,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BO26" s="28" t="str" cm="1">
        <f t="array" ref="BO26:BO33">_xlfn.LET(_xlpm.TextZelle, BO$15,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Kies</v>
      </c>
      <c r="BP26" s="28" t="str" cm="1">
        <f t="array" ref="BP26:BP28">_xlfn.LET(_xlpm.TextZelle, BP$15,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BQ26" s="28" t="str" cm="1">
        <f t="array" ref="BQ26:BQ28">_xlfn.LET(_xlpm.TextZelle, BQ$15,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sauer</v>
      </c>
      <c r="BR26" s="28" t="str" cm="1">
        <f t="array" ref="BR26:BR69">_xlfn.LET(_xlpm.TextZelle, BR$15,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Küstenferne Meeresgebiete der Nordsee</v>
      </c>
      <c r="BV26" s="28" t="str" cm="1">
        <f t="array" ref="BV26:BV34">_xlfn.LET(_xlpm.TextZelle, BV$16,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W26" s="28" t="str" cm="1">
        <f t="array" ref="BW26:BW34">_xlfn.LET(_xlpm.TextZelle, BW$16,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nur Blüten</v>
      </c>
      <c r="BX26" s="28" t="str" cm="1">
        <f t="array" ref="BX26:BX28">_xlfn.LET(_xlpm.TextZelle, BX$15,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CC26" s="28" t="str" cm="1">
        <f t="array" ref="CC26:CC33">_xlfn.LET(_xlpm.TextZelle, CC$15,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E26" s="28" t="str" cm="1">
        <f t="array" ref="CE26:CE37">_xlfn.LET(_xlpm.TextZelle, CE$15,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G26" s="28" t="str" cm="1">
        <f t="array" ref="CG26:CG33">_xlfn.LET(_xlpm.TextZelle, CG$16,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Eutrophierung</v>
      </c>
      <c r="CI26" s="28" t="str" cm="1">
        <f t="array" ref="CI26:CI32">_xlfn.LET(_xlpm.TextZelle, CI$16,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c r="CM26" s="28" t="str" cm="1">
        <f t="array" ref="CM26:CM29">_xlfn.LET(_xlpm.TextZelle, CM$15,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BGBM</v>
      </c>
      <c r="CN26" s="28" t="b" cm="1">
        <f t="array" ref="CN26:CN27">_xlfn.LET(_xlpm.TextZelle, CN$15,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CO26" s="28" t="b" cm="1">
        <f t="array" ref="CO26:CO27">_xlfn.LET(_xlpm.TextZelle, CO$15,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CU26" s="28" t="str" cm="1">
        <f t="array" ref="CU26:CU32">_xlfn.LET(_xlpm.TextZelle, CU$16,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row>
    <row r="27" spans="1:99" s="28" customFormat="1" ht="15" customHeight="1" x14ac:dyDescent="0.25">
      <c r="I27" s="28" t="str">
        <v>NO</v>
      </c>
      <c r="L27" s="28" t="str">
        <v>ungewiß</v>
      </c>
      <c r="Z27" s="28" t="str">
        <v>abgeschlossen</v>
      </c>
      <c r="AH27" s="28" t="str">
        <v>100m</v>
      </c>
      <c r="AI27" s="28" t="b">
        <v>0</v>
      </c>
      <c r="AO27" s="28" t="str">
        <v>Blatt</v>
      </c>
      <c r="AR27" s="28" t="str">
        <v>Bayern</v>
      </c>
      <c r="AZ27" s="28" t="str">
        <v>1 – vom Aussterben bedroht</v>
      </c>
      <c r="BA27" s="28" t="str">
        <v>1</v>
      </c>
      <c r="BC27" s="28" t="str">
        <v>Landschaftsschutzgebiet</v>
      </c>
      <c r="BD27" s="28" t="str">
        <v>Nordost</v>
      </c>
      <c r="BE27" s="28" t="str">
        <v>wellig (6-10%)</v>
      </c>
      <c r="BF27" s="29" t="str">
        <v>1</v>
      </c>
      <c r="BG27" s="28" t="str">
        <v>1</v>
      </c>
      <c r="BH27" s="28" t="str">
        <v>1</v>
      </c>
      <c r="BJ27" s="28" t="str">
        <v>Wiederholungsbeprobung</v>
      </c>
      <c r="BK27" s="28" t="str">
        <v>regelmäßig</v>
      </c>
      <c r="BL27" s="28" t="str">
        <v>Art nicht nachweisbar</v>
      </c>
      <c r="BN27" s="28" t="b">
        <v>0</v>
      </c>
      <c r="BO27" s="28" t="str">
        <v>Sand</v>
      </c>
      <c r="BP27" s="28" t="str">
        <v>nein</v>
      </c>
      <c r="BQ27" s="28" t="str">
        <v>neutral</v>
      </c>
      <c r="BR27" s="28" t="str">
        <v>Äussere Meeresgebiete der Ostsee</v>
      </c>
      <c r="BV27" s="28" t="str">
        <v>1</v>
      </c>
      <c r="BW27" s="28" t="str">
        <v>mehr Blüten als Früchte</v>
      </c>
      <c r="BX27" s="28" t="str">
        <v>nein</v>
      </c>
      <c r="CC27" s="28" t="str">
        <v>Mahd</v>
      </c>
      <c r="CE27" s="28" t="str">
        <v>Mahd</v>
      </c>
      <c r="CG27" s="28" t="str">
        <v>Nutzungsänderung (Umbruch, u.a.)</v>
      </c>
      <c r="CI27" s="28" t="str">
        <v>Stiftung</v>
      </c>
      <c r="CM27" s="28" t="str">
        <v>BG MZ</v>
      </c>
      <c r="CN27" s="28" t="b">
        <v>1</v>
      </c>
      <c r="CO27" s="28" t="b">
        <v>0</v>
      </c>
      <c r="CU27" s="28" t="str">
        <v>Obere Naturschutzbehörde</v>
      </c>
    </row>
    <row r="28" spans="1:99" s="28" customFormat="1" ht="15" customHeight="1" x14ac:dyDescent="0.25">
      <c r="A28" t="s">
        <v>1339</v>
      </c>
      <c r="B28" s="86" t="str" cm="1">
        <f t="array" ref="B28:B38">_xlfn.SORTBY(Feldübersetzungen!$B$3:$B$13,Feldübersetzungen!$A$3:$A$13)</f>
        <v>fachsprachlich, WIPs</v>
      </c>
      <c r="I28" s="28" t="str">
        <v>SO</v>
      </c>
      <c r="Z28" s="28" t="str">
        <v>Testdaten</v>
      </c>
      <c r="AH28" s="28" t="str">
        <v>1km</v>
      </c>
      <c r="AO28" s="28" t="str">
        <v>Bodenprobe</v>
      </c>
      <c r="AR28" s="28" t="str">
        <v>Berlin</v>
      </c>
      <c r="AZ28" s="28" t="str">
        <v>2 – stark gefährdet</v>
      </c>
      <c r="BA28" s="28" t="str">
        <v>2</v>
      </c>
      <c r="BC28" s="28" t="str">
        <v>Naturpark</v>
      </c>
      <c r="BD28" s="28" t="str">
        <v>Ost</v>
      </c>
      <c r="BE28" s="28" t="str">
        <v>hügelig (11-20%)</v>
      </c>
      <c r="BF28" s="29" t="str">
        <v>2-5</v>
      </c>
      <c r="BG28" s="28" t="str">
        <v>2-5</v>
      </c>
      <c r="BH28" s="28" t="str">
        <v>2-5</v>
      </c>
      <c r="BK28" s="28" t="str">
        <v>Transekt (linear)</v>
      </c>
      <c r="BL28" s="28" t="str">
        <v>Individuen nur vegetativ</v>
      </c>
      <c r="BO28" s="28" t="str">
        <v>sandiger Lehm</v>
      </c>
      <c r="BP28" s="28" t="str">
        <v>teils</v>
      </c>
      <c r="BQ28" s="28" t="str">
        <v>basisch</v>
      </c>
      <c r="BR28" s="28" t="str">
        <v>Flachwasserzonen der Nordsee (Sublitoral)</v>
      </c>
      <c r="BV28" s="28" t="str">
        <v>2-5</v>
      </c>
      <c r="BW28" s="28" t="str">
        <v>mehr Früchte als Blüten</v>
      </c>
      <c r="BX28" s="28" t="str">
        <v>teils</v>
      </c>
      <c r="CC28" s="28" t="str">
        <v>Entbuschung/ Rodung</v>
      </c>
      <c r="CE28" s="28" t="str">
        <v>Entbuschung/ Rodung</v>
      </c>
      <c r="CG28" s="28" t="str">
        <v>Nutzungsaufgabe</v>
      </c>
      <c r="CI28" s="28" t="str">
        <v>Staat</v>
      </c>
      <c r="CM28" s="28" t="str">
        <v>BG OS</v>
      </c>
      <c r="CU28" s="28" t="str">
        <v>Untere Naturschutzbehörde</v>
      </c>
    </row>
    <row r="29" spans="1:99" s="28" customFormat="1" ht="15" customHeight="1" x14ac:dyDescent="0.25">
      <c r="B29" s="86" t="str">
        <v>fachsprachlich, BG Berlin</v>
      </c>
      <c r="I29" s="28" t="str">
        <v>SW</v>
      </c>
      <c r="AH29" s="28" t="str">
        <v>2km</v>
      </c>
      <c r="AO29" s="28" t="str">
        <v>DNA-Probe</v>
      </c>
      <c r="AR29" s="28" t="str">
        <v>Brandenburg</v>
      </c>
      <c r="AZ29" s="28" t="str">
        <v>3 – gefährdet</v>
      </c>
      <c r="BA29" s="28" t="str">
        <v>3</v>
      </c>
      <c r="BC29" s="28" t="str">
        <v>Biosphärenreservat</v>
      </c>
      <c r="BD29" s="28" t="str">
        <v>Südost</v>
      </c>
      <c r="BE29" s="28" t="str">
        <v>moderat (21-30%)</v>
      </c>
      <c r="BF29" s="29" t="str">
        <v>6-10</v>
      </c>
      <c r="BG29" s="28" t="str">
        <v>6-10</v>
      </c>
      <c r="BH29" s="28" t="str">
        <v>6-10</v>
      </c>
      <c r="BK29" s="28" t="str">
        <v>im Zentrum der Population</v>
      </c>
      <c r="BL29" s="28" t="str">
        <v>Saatgut bzw. Sporen bei Begehung nicht weit genug entwickelt</v>
      </c>
      <c r="BO29" s="28" t="str">
        <v>Lehm</v>
      </c>
      <c r="BR29" s="28" t="str">
        <v>Innere Gewässer der Ostsee (Bodden [inkl. Schlei], Haffe, Ästuare)</v>
      </c>
      <c r="BV29" s="28" t="str">
        <v>6-10</v>
      </c>
      <c r="BW29" s="28" t="str">
        <v>nur Früchte</v>
      </c>
      <c r="CC29" s="28" t="str">
        <v>Beweidung</v>
      </c>
      <c r="CE29" s="28" t="str">
        <v>Beweidung</v>
      </c>
      <c r="CG29" s="28" t="str">
        <v>Verfilzung</v>
      </c>
      <c r="CI29" s="28" t="str">
        <v>Land</v>
      </c>
      <c r="CM29" s="28" t="str">
        <v>BG RG</v>
      </c>
      <c r="CU29" s="28" t="str">
        <v>gemeinnützige Vereinigung</v>
      </c>
    </row>
    <row r="30" spans="1:99" s="28" customFormat="1" ht="15" customHeight="1" x14ac:dyDescent="0.25">
      <c r="B30" s="86" t="str">
        <v>fachsprachlich, BG XXX</v>
      </c>
      <c r="I30" s="28" t="str">
        <v>S</v>
      </c>
      <c r="AH30" s="28" t="str">
        <v>10km</v>
      </c>
      <c r="AO30" s="28" t="str">
        <v>Foto</v>
      </c>
      <c r="AR30" s="28" t="str">
        <v>Hansestadt Bremen</v>
      </c>
      <c r="AZ30" s="28" t="str">
        <v>G – Gefährdung unbekannten Ausmaßes</v>
      </c>
      <c r="BA30" s="28" t="str">
        <v>G</v>
      </c>
      <c r="BC30" s="28" t="str">
        <v>FFH Gebiet</v>
      </c>
      <c r="BD30" s="28" t="str">
        <v>Süd</v>
      </c>
      <c r="BE30" s="28" t="str">
        <v>steil (&gt;30%)</v>
      </c>
      <c r="BF30" s="29" t="str">
        <v>11-25</v>
      </c>
      <c r="BG30" s="28" t="str">
        <v>11-25</v>
      </c>
      <c r="BH30" s="28" t="str">
        <v>11-25</v>
      </c>
      <c r="BK30" s="28" t="str">
        <v>am Rand der Population</v>
      </c>
      <c r="BL30" s="28" t="str">
        <v>Schädigung durch Fraß, Pilze u.a.</v>
      </c>
      <c r="BO30" s="28" t="str">
        <v>toniger Lehm</v>
      </c>
      <c r="BR30" s="28" t="str">
        <v>Watt der Nordsee (Eulitoral, ohne Brack- und Salzwasserröhrichte)</v>
      </c>
      <c r="BV30" s="28" t="str">
        <v>11-25</v>
      </c>
      <c r="BW30" s="28" t="str">
        <v>Früchte/Samen bereits abgefallen</v>
      </c>
      <c r="CC30" s="28" t="str">
        <v>Entfilzen (Entfernung von Moos und Bodenstreu zur Öffnung des Rohbodens)</v>
      </c>
      <c r="CE30" s="28" t="str">
        <v>Entfilzen (Entfernung von Moos und Bodenstreu zur Öffnung des Rohbodens)</v>
      </c>
      <c r="CG30" s="28" t="str">
        <v>Verbuschung/Verwaldung</v>
      </c>
      <c r="CI30" s="28" t="str">
        <v>Gemeinde</v>
      </c>
      <c r="CU30" s="28" t="str">
        <v>Neufund</v>
      </c>
    </row>
    <row r="31" spans="1:99" s="28" customFormat="1" ht="15" customHeight="1" x14ac:dyDescent="0.25">
      <c r="B31" s="86" t="str">
        <v>fachsprachlich, allgemein</v>
      </c>
      <c r="AH31" s="28" t="str">
        <v>100km</v>
      </c>
      <c r="AR31" s="28" t="str">
        <v>Hansestadt Hamburg</v>
      </c>
      <c r="AZ31" s="28" t="str">
        <v>R – extrem selten</v>
      </c>
      <c r="BA31" s="28" t="str">
        <v>R</v>
      </c>
      <c r="BC31" s="28" t="str">
        <v>Int. Vogelschutzgebiet</v>
      </c>
      <c r="BD31" s="28" t="str">
        <v>Südwest</v>
      </c>
      <c r="BF31" s="29" t="str">
        <v>26-50</v>
      </c>
      <c r="BG31" s="28" t="str">
        <v>26-50</v>
      </c>
      <c r="BH31" s="28" t="str">
        <v>26-50</v>
      </c>
      <c r="BK31" s="28" t="str">
        <v>andere Beprobung</v>
      </c>
      <c r="BL31" s="28" t="str">
        <v>bei Begehung nur Blüten vorhanden</v>
      </c>
      <c r="BO31" s="28" t="str">
        <v>Ton</v>
      </c>
      <c r="BR31" s="28" t="str">
        <v>Hydrolitoral der Ostsee (episodisch trockenfallend, ohne Brackwasserröhrichte)</v>
      </c>
      <c r="BV31" s="28" t="str">
        <v>26-50</v>
      </c>
      <c r="BW31" s="28" t="str">
        <v>Samen/Früchte vom Boden aufgelesen</v>
      </c>
      <c r="CC31" s="28" t="str">
        <v>Bodenauflockerung/ -abschiebung</v>
      </c>
      <c r="CE31" s="28" t="str">
        <v>Bodenauflockerung/ -abschiebung</v>
      </c>
      <c r="CG31" s="28" t="str">
        <v>Tourismus/Naherholung</v>
      </c>
      <c r="CI31" s="28" t="str">
        <v>gemeinnützige Vereinigung (NABU, BUND, …)</v>
      </c>
      <c r="CU31" s="28" t="str">
        <v>Internet</v>
      </c>
    </row>
    <row r="32" spans="1:99" s="28" customFormat="1" x14ac:dyDescent="0.25">
      <c r="B32" s="87" t="str">
        <v>fachsprachlich, semantisch</v>
      </c>
      <c r="C32" s="30"/>
      <c r="D32" s="30"/>
      <c r="AR32" s="28" t="str">
        <v>Hessen</v>
      </c>
      <c r="AZ32" s="28" t="str">
        <v>V – Vorwarnliste</v>
      </c>
      <c r="BA32" s="28" t="str">
        <v>V</v>
      </c>
      <c r="BC32" s="28" t="str">
        <v>Feuchtgeb. int. Bedeutung</v>
      </c>
      <c r="BD32" s="28" t="str">
        <v>West</v>
      </c>
      <c r="BF32" s="29" t="str">
        <v>51-100</v>
      </c>
      <c r="BG32" s="28" t="str">
        <v>51-100</v>
      </c>
      <c r="BH32" s="28" t="str">
        <v>51-100</v>
      </c>
      <c r="BL32" s="28" t="str">
        <v>anderer Grund</v>
      </c>
      <c r="BO32" s="28" t="str">
        <v>Schluff</v>
      </c>
      <c r="BR32" s="28" t="str">
        <v>Salzgrünland der Nordseeküste (Supralitoral)</v>
      </c>
      <c r="BV32" s="28" t="str">
        <v>51-100</v>
      </c>
      <c r="BW32" s="28" t="str">
        <v>Früchte/Samen ungleich reif</v>
      </c>
      <c r="CC32" s="28" t="str">
        <v>Mulchen</v>
      </c>
      <c r="CE32" s="28" t="str">
        <v>Mulchen</v>
      </c>
      <c r="CG32" s="28" t="str">
        <v>andere Gefährdungsursachen</v>
      </c>
      <c r="CI32" s="28" t="str">
        <v>Truppenübungsplatz</v>
      </c>
      <c r="CU32" s="28" t="str">
        <v>sonstige Quelle</v>
      </c>
    </row>
    <row r="33" spans="2:85" s="28" customFormat="1" x14ac:dyDescent="0.25">
      <c r="B33" s="87" t="str">
        <v>englisch</v>
      </c>
      <c r="C33" s="30"/>
      <c r="D33" s="30"/>
      <c r="AR33" s="28" t="str">
        <v>Mecklenburg-Vorpommern</v>
      </c>
      <c r="AZ33" s="28" t="str">
        <v>D – Daten unzureichend</v>
      </c>
      <c r="BA33" s="28" t="str">
        <v>D</v>
      </c>
      <c r="BC33" s="28" t="str">
        <v>Feuchtgeb. nat. Bedeutung</v>
      </c>
      <c r="BD33" s="28" t="str">
        <v>Nordwest</v>
      </c>
      <c r="BF33" s="29" t="str">
        <v>101-1000</v>
      </c>
      <c r="BG33" s="28" t="str">
        <v>101-1000</v>
      </c>
      <c r="BH33" s="28" t="str">
        <v>101-1000</v>
      </c>
      <c r="BO33" s="28" t="str">
        <v>Torf</v>
      </c>
      <c r="BR33" s="28" t="str">
        <v>Salzgrünland, Brackwasserröhrichte und -Hochstaudenfluren des Geolitorals der Ostseeküste</v>
      </c>
      <c r="BV33" s="28" t="str">
        <v>101-1000</v>
      </c>
      <c r="BW33" s="28" t="str">
        <v>nur vegetativ (ohne Blüten, Früchte, Samen)</v>
      </c>
      <c r="CC33" s="28" t="str">
        <v>Wiedervernässung</v>
      </c>
      <c r="CE33" s="28" t="str">
        <v>Wiedervernässung</v>
      </c>
      <c r="CG33" s="28" t="str">
        <v>nicht ersichtlich</v>
      </c>
    </row>
    <row r="34" spans="2:85" s="28" customFormat="1" x14ac:dyDescent="0.25">
      <c r="B34" s="87" t="str">
        <v>verdeutscht</v>
      </c>
      <c r="C34" s="30"/>
      <c r="D34" s="30"/>
      <c r="AR34" s="28" t="str">
        <v>Niedersachsen</v>
      </c>
      <c r="AZ34" s="28" t="str">
        <v>* – ungefährdet</v>
      </c>
      <c r="BA34" s="28" t="str">
        <v>*</v>
      </c>
      <c r="BC34" s="28" t="str">
        <v>Nationalpark</v>
      </c>
      <c r="BD34" s="28" t="str">
        <v>alle Himmelsrichtungen</v>
      </c>
      <c r="BF34" s="29" t="str">
        <v>&gt;1000</v>
      </c>
      <c r="BG34" s="28" t="str">
        <v>&gt;1000</v>
      </c>
      <c r="BH34" s="28" t="str">
        <v>&gt;1000</v>
      </c>
      <c r="BR34" s="28" t="str">
        <v>Sände, Sand-, Geröll- und Blockstrände</v>
      </c>
      <c r="BV34" s="28" t="str">
        <v>&gt;1000</v>
      </c>
      <c r="BW34" s="28" t="str">
        <v>anders</v>
      </c>
      <c r="CE34" s="28" t="str">
        <v>Aussat</v>
      </c>
    </row>
    <row r="35" spans="2:85" s="28" customFormat="1" x14ac:dyDescent="0.25">
      <c r="B35" s="87" t="str">
        <v>Importfeld</v>
      </c>
      <c r="C35" s="30"/>
      <c r="D35" s="30"/>
      <c r="AR35" s="28" t="str">
        <v>Nordrhein-Westfalen</v>
      </c>
      <c r="AZ35" s="28" t="str">
        <v>♦ – nicht bewertet</v>
      </c>
      <c r="BA35" s="28" t="str">
        <v>♦</v>
      </c>
      <c r="BC35" s="28" t="str">
        <v>Naturschutzgebiet</v>
      </c>
      <c r="BF35" s="29"/>
      <c r="BR35" s="28" t="str">
        <v>Küstendünen</v>
      </c>
      <c r="CE35" s="28" t="str">
        <v>Erhaltungskultur anlegen</v>
      </c>
    </row>
    <row r="36" spans="2:85" s="28" customFormat="1" ht="15" customHeight="1" x14ac:dyDescent="0.25">
      <c r="B36" s="86" t="str">
        <v>Importdatencode</v>
      </c>
      <c r="AR36" s="28" t="str">
        <v>Nordrhein-Westfalen</v>
      </c>
      <c r="AZ36" s="28" t="str">
        <v>- – kein etablierter Nachweis</v>
      </c>
      <c r="BA36" s="28" t="str">
        <v>-</v>
      </c>
      <c r="BC36" s="28" t="str">
        <v>Geschützter Biotop §25/30</v>
      </c>
      <c r="BF36" s="29"/>
      <c r="BR36" s="28" t="str">
        <v>Fels- und Steilküsten</v>
      </c>
      <c r="CE36" s="28" t="str">
        <v>Populationsstützung vornehmen</v>
      </c>
    </row>
    <row r="37" spans="2:85" s="28" customFormat="1" ht="15" customHeight="1" x14ac:dyDescent="0.25">
      <c r="B37" s="86" t="str">
        <v>Terminus (Datenkonzept)</v>
      </c>
      <c r="AR37" s="28" t="str">
        <v>Rheinland-Pfalz</v>
      </c>
      <c r="BF37" s="29"/>
      <c r="BR37" s="28" t="str">
        <v>Äcker und Ackerbrache</v>
      </c>
      <c r="CE37" s="28" t="str">
        <v>Neuansiedlung durchführen</v>
      </c>
    </row>
    <row r="38" spans="2:85" s="28" customFormat="1" ht="15" customHeight="1" x14ac:dyDescent="0.25">
      <c r="B38" s="86" t="str">
        <v>Exportfeld</v>
      </c>
      <c r="AR38" s="28" t="str">
        <v>Saarland</v>
      </c>
      <c r="BF38" s="29"/>
      <c r="BR38" s="28" t="str">
        <v>Bauwerke</v>
      </c>
    </row>
    <row r="39" spans="2:85" s="28" customFormat="1" ht="15" customHeight="1" x14ac:dyDescent="0.25">
      <c r="AR39" s="28" t="str">
        <v>Sachsen</v>
      </c>
      <c r="BF39" s="29"/>
      <c r="BR39" s="28" t="str">
        <v>Deponien und Rieselfelder</v>
      </c>
    </row>
    <row r="40" spans="2:85" s="28" customFormat="1" ht="15" customHeight="1" x14ac:dyDescent="0.25">
      <c r="AR40" s="28" t="str">
        <v>Sachsen-Anhalt</v>
      </c>
      <c r="BF40" s="29"/>
      <c r="BR40" s="28" t="str">
        <v>Feldgehölze, Gebüsche, Hecken und Gehölzkulturen</v>
      </c>
    </row>
    <row r="41" spans="2:85" s="28" customFormat="1" ht="15" customHeight="1" x14ac:dyDescent="0.25">
      <c r="AR41" s="28" t="str">
        <v>Schleswig-Holstein</v>
      </c>
      <c r="BF41" s="29"/>
      <c r="BR41" s="28" t="str">
        <v>Felsen, Block- und Schutthalden, Geröllfelder, Offene Bereiche mit Sandigem oder Bindigem Substrat</v>
      </c>
    </row>
    <row r="42" spans="2:85" s="28" customFormat="1" ht="15" customHeight="1" x14ac:dyDescent="0.25">
      <c r="AR42" s="28" t="str">
        <v>Thüringen</v>
      </c>
      <c r="BF42" s="29"/>
      <c r="BR42" s="28" t="str">
        <v>Felsen der Subalpinen bis Nivalen Stufe</v>
      </c>
    </row>
    <row r="43" spans="2:85" s="28" customFormat="1" ht="15" customHeight="1" x14ac:dyDescent="0.25">
      <c r="BF43" s="29"/>
      <c r="BR43" s="28" t="str">
        <v>Firn, Permanente Schneefelder und Gletscher</v>
      </c>
    </row>
    <row r="44" spans="2:85" s="28" customFormat="1" ht="15" customHeight="1" x14ac:dyDescent="0.25">
      <c r="BF44" s="29"/>
      <c r="BR44" s="28" t="str">
        <v>Fliessende Gewässer</v>
      </c>
    </row>
    <row r="45" spans="2:85" s="28" customFormat="1" ht="15" customHeight="1" x14ac:dyDescent="0.25">
      <c r="BF45" s="29"/>
      <c r="BR45" s="28" t="str">
        <v>Gebirgsrasen (Subalpine bis Alpine Stufe)</v>
      </c>
    </row>
    <row r="46" spans="2:85" s="28" customFormat="1" ht="15" customHeight="1" x14ac:dyDescent="0.25">
      <c r="BF46" s="29"/>
      <c r="BR46" s="28" t="str">
        <v>Gebüsche der Hochmontanen bis Subalpinen Stufe</v>
      </c>
    </row>
    <row r="47" spans="2:85" s="28" customFormat="1" ht="15" customHeight="1" x14ac:dyDescent="0.25">
      <c r="BF47" s="29"/>
      <c r="BR47" s="28" t="str">
        <v>Gewässer der Subalpinen bis Alpinen Stufe</v>
      </c>
    </row>
    <row r="48" spans="2:85" s="28" customFormat="1" ht="15" customHeight="1" x14ac:dyDescent="0.25">
      <c r="BF48" s="29"/>
      <c r="BR48" s="28" t="str">
        <v>Großseggenriede</v>
      </c>
    </row>
    <row r="49" spans="58:70" s="28" customFormat="1" ht="15" customHeight="1" x14ac:dyDescent="0.25">
      <c r="BF49" s="29"/>
      <c r="BR49" s="28" t="str">
        <v>Grundwasser und Höhlengewässer</v>
      </c>
    </row>
    <row r="50" spans="58:70" s="28" customFormat="1" ht="15" customHeight="1" x14ac:dyDescent="0.25">
      <c r="BF50" s="29"/>
      <c r="BR50" s="28" t="str">
        <v>Hoch-, Zwischen- und Übergangsmoore</v>
      </c>
    </row>
    <row r="51" spans="58:70" s="28" customFormat="1" ht="15" customHeight="1" x14ac:dyDescent="0.25">
      <c r="BF51" s="29"/>
      <c r="BR51" s="28" t="str">
        <v>Höhlen (einschl. Stollen, Brunnenschächte etc.)</v>
      </c>
    </row>
    <row r="52" spans="58:70" s="28" customFormat="1" ht="15" customHeight="1" x14ac:dyDescent="0.25">
      <c r="BF52" s="29"/>
      <c r="BR52" s="28" t="str">
        <v>Kleine, Unbefestigte Freiflächen Des Besiedelten Bereiches</v>
      </c>
    </row>
    <row r="53" spans="58:70" s="28" customFormat="1" ht="15" customHeight="1" x14ac:dyDescent="0.25">
      <c r="BF53" s="29"/>
      <c r="BR53" s="28" t="str">
        <v>Laub(Misch)Wälder und -Forste (Laubbaumanteil &gt; 50 %)</v>
      </c>
    </row>
    <row r="54" spans="58:70" s="28" customFormat="1" ht="15" customHeight="1" x14ac:dyDescent="0.25">
      <c r="BF54" s="29"/>
      <c r="BR54" s="28" t="str">
        <v>Moore der Subalpinen bis Alpinen Stufe</v>
      </c>
    </row>
    <row r="55" spans="58:70" s="28" customFormat="1" ht="15" customHeight="1" x14ac:dyDescent="0.25">
      <c r="BF55" s="29"/>
      <c r="BR55" s="28" t="str">
        <v>Nadel(Misch)Wälder und -Forste</v>
      </c>
    </row>
    <row r="56" spans="58:70" s="28" customFormat="1" ht="15" customHeight="1" x14ac:dyDescent="0.25">
      <c r="BF56" s="29"/>
      <c r="BR56" s="28" t="str">
        <v>Quellen (inkl. Quellabfluss [Krenal])</v>
      </c>
    </row>
    <row r="57" spans="58:70" s="28" customFormat="1" ht="15" customHeight="1" x14ac:dyDescent="0.25">
      <c r="BF57" s="29"/>
      <c r="BR57" s="28" t="str">
        <v>Röhrichte (ohne Brackwasserröhrichte)</v>
      </c>
    </row>
    <row r="58" spans="58:70" s="28" customFormat="1" ht="15" customHeight="1" x14ac:dyDescent="0.25">
      <c r="BF58" s="29"/>
      <c r="BR58" s="28" t="str">
        <v>Schneeböden, Schneetälchen</v>
      </c>
    </row>
    <row r="59" spans="58:70" s="28" customFormat="1" ht="15" customHeight="1" x14ac:dyDescent="0.25">
      <c r="BF59" s="29"/>
      <c r="BR59" s="28" t="str">
        <v>Stauden- und Lägerfluren der Hochmontanen bis Alpinen Stufe</v>
      </c>
    </row>
    <row r="60" spans="58:70" s="28" customFormat="1" ht="15" customHeight="1" x14ac:dyDescent="0.25">
      <c r="BF60" s="29"/>
      <c r="BR60" s="28" t="str">
        <v>Stehende Gewässer</v>
      </c>
    </row>
    <row r="61" spans="58:70" s="28" customFormat="1" ht="15" customHeight="1" x14ac:dyDescent="0.25">
      <c r="BF61" s="29"/>
      <c r="BR61" s="28" t="str">
        <v>Steinschutthalden und Schotterflächen der Subalpinen bis Alpinen Stufe</v>
      </c>
    </row>
    <row r="62" spans="58:70" s="28" customFormat="1" ht="15" customHeight="1" x14ac:dyDescent="0.25">
      <c r="BF62" s="29"/>
      <c r="BR62" s="28" t="str">
        <v>Subalpine Wälder</v>
      </c>
    </row>
    <row r="63" spans="58:70" s="28" customFormat="1" ht="15" customHeight="1" x14ac:dyDescent="0.25">
      <c r="BF63" s="29"/>
      <c r="BR63" s="28" t="str">
        <v>Trockenrasen sowie Grünland Trockener bis Frischer Standorte</v>
      </c>
    </row>
    <row r="64" spans="58:70" s="28" customFormat="1" ht="15" customHeight="1" x14ac:dyDescent="0.25">
      <c r="BF64" s="29"/>
      <c r="BR64" s="28" t="str">
        <v>Verkehrsanlagen und Plätze</v>
      </c>
    </row>
    <row r="65" spans="58:70" s="28" customFormat="1" ht="15" customHeight="1" x14ac:dyDescent="0.25">
      <c r="BF65" s="29"/>
      <c r="BR65" s="28" t="str">
        <v>Waldfreie Niedermoore und Sümpfe, Grünland Nasser bis Feuchter Standorte (ohne Röhrichte und Großseggenrieder)</v>
      </c>
    </row>
    <row r="66" spans="58:70" s="28" customFormat="1" ht="15" customHeight="1" x14ac:dyDescent="0.25">
      <c r="BF66" s="29"/>
      <c r="BR66" s="28" t="str">
        <v>Waldmäntel und Vorwälder, Spezielle Waldnutzungsformen</v>
      </c>
    </row>
    <row r="67" spans="58:70" s="28" customFormat="1" ht="15" customHeight="1" x14ac:dyDescent="0.25">
      <c r="BF67" s="29"/>
      <c r="BR67" s="28" t="str">
        <v>Wald- und Ufersäume, Staudenfluren</v>
      </c>
    </row>
    <row r="68" spans="58:70" s="28" customFormat="1" ht="15" customHeight="1" x14ac:dyDescent="0.25">
      <c r="BF68" s="29"/>
      <c r="BR68" s="28" t="str">
        <v>Zwergstrauchheiden</v>
      </c>
    </row>
    <row r="69" spans="58:70" s="28" customFormat="1" ht="15" customHeight="1" x14ac:dyDescent="0.25">
      <c r="BF69" s="29"/>
      <c r="BR69" s="28" t="str">
        <v>Zwergstrauchheiden der Subalpinen bis Alpinen Stufe</v>
      </c>
    </row>
    <row r="70" spans="58:70" s="28" customFormat="1" ht="15" customHeight="1" x14ac:dyDescent="0.25">
      <c r="BF70" s="29"/>
    </row>
    <row r="71" spans="58:70" s="28" customFormat="1" ht="15" customHeight="1" x14ac:dyDescent="0.25">
      <c r="BF71" s="29"/>
    </row>
    <row r="72" spans="58:70" s="28" customFormat="1" ht="15" customHeight="1" x14ac:dyDescent="0.25">
      <c r="BF72" s="29"/>
    </row>
    <row r="73" spans="58:70" s="28" customFormat="1" ht="15" customHeight="1" x14ac:dyDescent="0.25">
      <c r="BF73" s="29"/>
    </row>
    <row r="74" spans="58:70" s="28" customFormat="1" ht="15" customHeight="1" x14ac:dyDescent="0.25">
      <c r="BF74" s="29"/>
    </row>
    <row r="75" spans="58:70" s="28" customFormat="1" ht="15" customHeight="1" x14ac:dyDescent="0.25">
      <c r="BF75" s="29"/>
    </row>
    <row r="76" spans="58:70" s="28" customFormat="1" ht="15" customHeight="1" x14ac:dyDescent="0.25">
      <c r="BF76" s="29"/>
    </row>
    <row r="77" spans="58:70" s="28" customFormat="1" ht="15" customHeight="1" x14ac:dyDescent="0.25">
      <c r="BF77" s="29"/>
    </row>
    <row r="78" spans="58:70" s="28" customFormat="1" ht="15" customHeight="1" x14ac:dyDescent="0.25">
      <c r="BF78" s="29"/>
    </row>
    <row r="79" spans="58:70" s="28" customFormat="1" ht="15" customHeight="1" x14ac:dyDescent="0.25">
      <c r="BF79" s="29"/>
    </row>
    <row r="80" spans="58:70" s="28" customFormat="1" ht="15" customHeight="1" x14ac:dyDescent="0.25">
      <c r="BF80" s="29"/>
    </row>
    <row r="81" spans="58:58" s="28" customFormat="1" ht="15" customHeight="1" x14ac:dyDescent="0.25">
      <c r="BF81" s="29"/>
    </row>
    <row r="82" spans="58:58" s="28" customFormat="1" ht="15" customHeight="1" x14ac:dyDescent="0.25">
      <c r="BF82" s="29"/>
    </row>
    <row r="83" spans="58:58" s="28" customFormat="1" ht="15" customHeight="1" x14ac:dyDescent="0.25">
      <c r="BF83" s="29"/>
    </row>
    <row r="84" spans="58:58" s="28" customFormat="1" ht="15" customHeight="1" x14ac:dyDescent="0.25">
      <c r="BF84" s="29"/>
    </row>
    <row r="85" spans="58:58" s="28" customFormat="1" ht="15" customHeight="1" x14ac:dyDescent="0.25">
      <c r="BF85" s="29"/>
    </row>
    <row r="86" spans="58:58" s="28" customFormat="1" ht="15" customHeight="1" x14ac:dyDescent="0.25">
      <c r="BF86" s="29"/>
    </row>
    <row r="87" spans="58:58" s="28" customFormat="1" ht="15" customHeight="1" x14ac:dyDescent="0.25">
      <c r="BF87" s="29"/>
    </row>
    <row r="88" spans="58:58" s="28" customFormat="1" ht="15" customHeight="1" x14ac:dyDescent="0.25">
      <c r="BF88" s="29"/>
    </row>
    <row r="89" spans="58:58" s="28" customFormat="1" ht="15" customHeight="1" x14ac:dyDescent="0.25">
      <c r="BF89" s="29"/>
    </row>
    <row r="90" spans="58:58" s="28" customFormat="1" ht="15" customHeight="1" x14ac:dyDescent="0.25">
      <c r="BF90" s="29"/>
    </row>
    <row r="91" spans="58:58" s="28" customFormat="1" ht="15" customHeight="1" x14ac:dyDescent="0.25">
      <c r="BF91" s="29"/>
    </row>
    <row r="92" spans="58:58" s="28" customFormat="1" ht="15" customHeight="1" x14ac:dyDescent="0.25">
      <c r="BF92" s="29"/>
    </row>
    <row r="93" spans="58:58" s="28" customFormat="1" ht="15" customHeight="1" x14ac:dyDescent="0.25">
      <c r="BF93" s="29"/>
    </row>
    <row r="94" spans="58:58" s="28" customFormat="1" ht="15" customHeight="1" x14ac:dyDescent="0.25">
      <c r="BF94" s="29"/>
    </row>
    <row r="95" spans="58:58" s="28" customFormat="1" ht="15" customHeight="1" x14ac:dyDescent="0.25">
      <c r="BF95" s="29"/>
    </row>
    <row r="96" spans="58:58" s="28" customFormat="1" ht="15" customHeight="1" x14ac:dyDescent="0.25">
      <c r="BF96" s="29"/>
    </row>
    <row r="97" spans="58:58" s="28" customFormat="1" ht="15" customHeight="1" x14ac:dyDescent="0.25">
      <c r="BF97" s="29"/>
    </row>
    <row r="98" spans="58:58" s="28" customFormat="1" ht="15" customHeight="1" x14ac:dyDescent="0.25">
      <c r="BF98" s="29"/>
    </row>
    <row r="99" spans="58:58" s="28" customFormat="1" ht="15" customHeight="1" x14ac:dyDescent="0.25">
      <c r="BF99" s="29"/>
    </row>
    <row r="100" spans="58:58" s="28" customFormat="1" ht="15" customHeight="1" x14ac:dyDescent="0.25">
      <c r="BF100" s="29"/>
    </row>
    <row r="101" spans="58:58" s="28" customFormat="1" ht="15" customHeight="1" x14ac:dyDescent="0.25">
      <c r="BF101" s="29"/>
    </row>
    <row r="102" spans="58:58" s="28" customFormat="1" ht="15" customHeight="1" x14ac:dyDescent="0.25">
      <c r="BF102" s="29"/>
    </row>
    <row r="103" spans="58:58" s="28" customFormat="1" ht="15" customHeight="1" x14ac:dyDescent="0.25">
      <c r="BF103" s="29"/>
    </row>
    <row r="104" spans="58:58" s="28" customFormat="1" ht="15" customHeight="1" x14ac:dyDescent="0.25">
      <c r="BF104" s="29"/>
    </row>
    <row r="105" spans="58:58" s="28" customFormat="1" ht="15" customHeight="1" x14ac:dyDescent="0.25">
      <c r="BF105" s="29"/>
    </row>
    <row r="106" spans="58:58" s="28" customFormat="1" ht="15" customHeight="1" x14ac:dyDescent="0.25">
      <c r="BF106" s="29"/>
    </row>
    <row r="107" spans="58:58" s="28" customFormat="1" ht="15" customHeight="1" x14ac:dyDescent="0.25">
      <c r="BF107" s="29"/>
    </row>
    <row r="108" spans="58:58" s="28" customFormat="1" ht="15" customHeight="1" x14ac:dyDescent="0.25">
      <c r="BF108" s="29"/>
    </row>
    <row r="109" spans="58:58" s="28" customFormat="1" ht="15" customHeight="1" x14ac:dyDescent="0.25">
      <c r="BF109" s="29"/>
    </row>
    <row r="110" spans="58:58" s="28" customFormat="1" ht="15" customHeight="1" x14ac:dyDescent="0.25">
      <c r="BF110" s="29"/>
    </row>
    <row r="111" spans="58:58" s="28" customFormat="1" ht="15" customHeight="1" x14ac:dyDescent="0.25">
      <c r="BF111" s="29"/>
    </row>
    <row r="112" spans="58:58" s="28" customFormat="1" ht="15" customHeight="1" x14ac:dyDescent="0.25">
      <c r="BF112" s="29"/>
    </row>
    <row r="113" spans="58:58" s="28" customFormat="1" ht="15" customHeight="1" x14ac:dyDescent="0.25">
      <c r="BF113" s="29"/>
    </row>
    <row r="114" spans="58:58" s="28" customFormat="1" ht="15" customHeight="1" x14ac:dyDescent="0.25">
      <c r="BF114" s="29"/>
    </row>
    <row r="115" spans="58:58" s="28" customFormat="1" ht="15" customHeight="1" x14ac:dyDescent="0.25">
      <c r="BF115" s="29"/>
    </row>
    <row r="116" spans="58:58" s="28" customFormat="1" ht="15" customHeight="1" x14ac:dyDescent="0.25">
      <c r="BF116" s="29"/>
    </row>
    <row r="117" spans="58:58" s="28" customFormat="1" ht="15" customHeight="1" x14ac:dyDescent="0.25">
      <c r="BF117" s="29"/>
    </row>
    <row r="118" spans="58:58" s="28" customFormat="1" ht="15" customHeight="1" x14ac:dyDescent="0.25">
      <c r="BF118" s="29"/>
    </row>
    <row r="119" spans="58:58" s="28" customFormat="1" ht="15" customHeight="1" x14ac:dyDescent="0.25">
      <c r="BF119" s="29"/>
    </row>
    <row r="120" spans="58:58" s="28" customFormat="1" ht="15" customHeight="1" x14ac:dyDescent="0.25">
      <c r="BF120" s="29"/>
    </row>
    <row r="121" spans="58:58" s="28" customFormat="1" ht="15" customHeight="1" x14ac:dyDescent="0.25">
      <c r="BF121" s="29"/>
    </row>
    <row r="122" spans="58:58" s="28" customFormat="1" ht="15" customHeight="1" x14ac:dyDescent="0.25">
      <c r="BF122" s="29"/>
    </row>
    <row r="123" spans="58:58" s="28" customFormat="1" ht="15" customHeight="1" x14ac:dyDescent="0.25">
      <c r="BF123" s="29"/>
    </row>
    <row r="124" spans="58:58" s="28" customFormat="1" ht="15" customHeight="1" x14ac:dyDescent="0.25">
      <c r="BF124" s="29"/>
    </row>
    <row r="125" spans="58:58" s="28" customFormat="1" ht="15" customHeight="1" x14ac:dyDescent="0.25">
      <c r="BF125" s="29"/>
    </row>
    <row r="126" spans="58:58" s="28" customFormat="1" ht="15" customHeight="1" x14ac:dyDescent="0.25">
      <c r="BF126" s="29"/>
    </row>
    <row r="127" spans="58:58" s="28" customFormat="1" ht="15" customHeight="1" x14ac:dyDescent="0.25">
      <c r="BF127" s="29"/>
    </row>
    <row r="128" spans="58:58" s="28" customFormat="1" ht="15" customHeight="1" x14ac:dyDescent="0.25">
      <c r="BF128" s="29"/>
    </row>
    <row r="129" spans="58:58" s="28" customFormat="1" ht="15" customHeight="1" x14ac:dyDescent="0.25">
      <c r="BF129" s="29"/>
    </row>
    <row r="130" spans="58:58" s="28" customFormat="1" ht="15" customHeight="1" x14ac:dyDescent="0.25">
      <c r="BF130" s="29"/>
    </row>
    <row r="131" spans="58:58" s="28" customFormat="1" ht="15" customHeight="1" x14ac:dyDescent="0.25">
      <c r="BF131" s="29"/>
    </row>
    <row r="132" spans="58:58" s="28" customFormat="1" ht="15" customHeight="1" x14ac:dyDescent="0.25">
      <c r="BF132" s="29"/>
    </row>
    <row r="133" spans="58:58" s="28" customFormat="1" ht="15" customHeight="1" x14ac:dyDescent="0.25">
      <c r="BF133" s="29"/>
    </row>
    <row r="134" spans="58:58" s="28" customFormat="1" ht="15" customHeight="1" x14ac:dyDescent="0.25">
      <c r="BF134" s="29"/>
    </row>
    <row r="135" spans="58:58" s="28" customFormat="1" ht="15" customHeight="1" x14ac:dyDescent="0.25">
      <c r="BF135" s="29"/>
    </row>
    <row r="136" spans="58:58" s="28" customFormat="1" ht="15" customHeight="1" x14ac:dyDescent="0.25">
      <c r="BF136" s="29"/>
    </row>
    <row r="137" spans="58:58" s="28" customFormat="1" ht="15" customHeight="1" x14ac:dyDescent="0.25">
      <c r="BF137" s="29"/>
    </row>
    <row r="138" spans="58:58" s="28" customFormat="1" ht="15" customHeight="1" x14ac:dyDescent="0.25">
      <c r="BF138" s="29"/>
    </row>
    <row r="139" spans="58:58" s="28" customFormat="1" ht="15" customHeight="1" x14ac:dyDescent="0.25">
      <c r="BF139" s="29"/>
    </row>
    <row r="140" spans="58:58" s="28" customFormat="1" ht="15" customHeight="1" x14ac:dyDescent="0.25">
      <c r="BF140" s="29"/>
    </row>
    <row r="141" spans="58:58" s="28" customFormat="1" ht="15" customHeight="1" x14ac:dyDescent="0.25">
      <c r="BF141" s="29"/>
    </row>
    <row r="142" spans="58:58" s="28" customFormat="1" ht="15" customHeight="1" x14ac:dyDescent="0.25">
      <c r="BF142" s="29"/>
    </row>
    <row r="143" spans="58:58" s="28" customFormat="1" ht="15" customHeight="1" x14ac:dyDescent="0.25">
      <c r="BF143" s="29"/>
    </row>
    <row r="144" spans="58:58" s="28" customFormat="1" ht="15" customHeight="1" x14ac:dyDescent="0.25">
      <c r="BF144" s="29"/>
    </row>
    <row r="145" spans="58:58" s="28" customFormat="1" ht="15" customHeight="1" x14ac:dyDescent="0.25">
      <c r="BF145" s="29"/>
    </row>
    <row r="146" spans="58:58" s="28" customFormat="1" ht="15" customHeight="1" x14ac:dyDescent="0.25">
      <c r="BF146" s="29"/>
    </row>
    <row r="147" spans="58:58" s="28" customFormat="1" ht="15" customHeight="1" x14ac:dyDescent="0.25">
      <c r="BF147" s="29"/>
    </row>
    <row r="148" spans="58:58" s="28" customFormat="1" ht="15" customHeight="1" x14ac:dyDescent="0.25">
      <c r="BF148" s="29"/>
    </row>
    <row r="149" spans="58:58" s="28" customFormat="1" ht="15" customHeight="1" x14ac:dyDescent="0.25">
      <c r="BF149" s="29"/>
    </row>
    <row r="150" spans="58:58" s="28" customFormat="1" ht="15" customHeight="1" x14ac:dyDescent="0.25">
      <c r="BF150" s="29"/>
    </row>
    <row r="151" spans="58:58" s="28" customFormat="1" ht="15" customHeight="1" x14ac:dyDescent="0.25">
      <c r="BF151" s="29"/>
    </row>
    <row r="152" spans="58:58" s="28" customFormat="1" ht="15" customHeight="1" x14ac:dyDescent="0.25">
      <c r="BF152" s="29"/>
    </row>
    <row r="153" spans="58:58" s="28" customFormat="1" ht="15" customHeight="1" x14ac:dyDescent="0.25">
      <c r="BF153" s="29"/>
    </row>
    <row r="154" spans="58:58" s="28" customFormat="1" ht="15" customHeight="1" x14ac:dyDescent="0.25">
      <c r="BF154" s="29"/>
    </row>
    <row r="155" spans="58:58" s="28" customFormat="1" ht="15" customHeight="1" x14ac:dyDescent="0.25">
      <c r="BF155" s="29"/>
    </row>
    <row r="156" spans="58:58" s="28" customFormat="1" ht="15" customHeight="1" x14ac:dyDescent="0.25">
      <c r="BF156" s="29"/>
    </row>
    <row r="157" spans="58:58" s="28" customFormat="1" ht="15" customHeight="1" x14ac:dyDescent="0.25">
      <c r="BF157" s="29"/>
    </row>
    <row r="158" spans="58:58" s="28" customFormat="1" ht="15" customHeight="1" x14ac:dyDescent="0.25">
      <c r="BF158" s="29"/>
    </row>
    <row r="159" spans="58:58" s="28" customFormat="1" ht="15" customHeight="1" x14ac:dyDescent="0.25">
      <c r="BF159" s="29"/>
    </row>
    <row r="160" spans="58:58" s="28" customFormat="1" ht="15" customHeight="1" x14ac:dyDescent="0.25">
      <c r="BF160" s="29"/>
    </row>
    <row r="161" spans="58:58" s="28" customFormat="1" ht="15" customHeight="1" x14ac:dyDescent="0.25">
      <c r="BF161" s="29"/>
    </row>
    <row r="162" spans="58:58" s="28" customFormat="1" ht="15" customHeight="1" x14ac:dyDescent="0.25">
      <c r="BF162" s="29"/>
    </row>
    <row r="163" spans="58:58" s="28" customFormat="1" ht="15" customHeight="1" x14ac:dyDescent="0.25">
      <c r="BF163" s="29"/>
    </row>
    <row r="164" spans="58:58" s="28" customFormat="1" ht="15" customHeight="1" x14ac:dyDescent="0.25">
      <c r="BF164" s="29"/>
    </row>
    <row r="165" spans="58:58" s="28" customFormat="1" ht="15" customHeight="1" x14ac:dyDescent="0.25">
      <c r="BF165" s="29"/>
    </row>
    <row r="166" spans="58:58" s="28" customFormat="1" ht="15" customHeight="1" x14ac:dyDescent="0.25">
      <c r="BF166" s="29"/>
    </row>
    <row r="167" spans="58:58" s="28" customFormat="1" ht="15" customHeight="1" x14ac:dyDescent="0.25">
      <c r="BF167" s="29"/>
    </row>
    <row r="168" spans="58:58" s="28" customFormat="1" ht="15" customHeight="1" x14ac:dyDescent="0.25">
      <c r="BF168" s="29"/>
    </row>
    <row r="169" spans="58:58" s="28" customFormat="1" ht="15" customHeight="1" x14ac:dyDescent="0.25">
      <c r="BF169" s="29"/>
    </row>
    <row r="170" spans="58:58" s="28" customFormat="1" ht="15" customHeight="1" x14ac:dyDescent="0.25">
      <c r="BF170" s="29"/>
    </row>
    <row r="171" spans="58:58" s="28" customFormat="1" ht="15" customHeight="1" x14ac:dyDescent="0.25">
      <c r="BF171" s="29"/>
    </row>
    <row r="172" spans="58:58" s="28" customFormat="1" ht="15" customHeight="1" x14ac:dyDescent="0.25">
      <c r="BF172" s="29"/>
    </row>
    <row r="173" spans="58:58" s="28" customFormat="1" ht="15" customHeight="1" x14ac:dyDescent="0.25">
      <c r="BF173" s="29"/>
    </row>
    <row r="174" spans="58:58" s="28" customFormat="1" ht="15" customHeight="1" x14ac:dyDescent="0.25">
      <c r="BF174" s="29"/>
    </row>
    <row r="175" spans="58:58" s="28" customFormat="1" ht="15" customHeight="1" x14ac:dyDescent="0.25">
      <c r="BF175" s="29"/>
    </row>
    <row r="176" spans="58:58" s="28" customFormat="1" ht="15" customHeight="1" x14ac:dyDescent="0.25">
      <c r="BF176" s="29"/>
    </row>
    <row r="177" spans="58:58" s="28" customFormat="1" ht="15" customHeight="1" x14ac:dyDescent="0.25">
      <c r="BF177" s="29"/>
    </row>
    <row r="178" spans="58:58" s="28" customFormat="1" ht="15" customHeight="1" x14ac:dyDescent="0.25">
      <c r="BF178" s="29"/>
    </row>
    <row r="179" spans="58:58" s="28" customFormat="1" ht="15" customHeight="1" x14ac:dyDescent="0.25">
      <c r="BF179" s="29"/>
    </row>
    <row r="180" spans="58:58" s="28" customFormat="1" ht="15" customHeight="1" x14ac:dyDescent="0.25">
      <c r="BF180" s="29"/>
    </row>
    <row r="181" spans="58:58" s="28" customFormat="1" ht="15" customHeight="1" x14ac:dyDescent="0.25">
      <c r="BF181" s="29"/>
    </row>
    <row r="182" spans="58:58" s="28" customFormat="1" ht="15" customHeight="1" x14ac:dyDescent="0.25">
      <c r="BF182" s="29"/>
    </row>
    <row r="183" spans="58:58" s="28" customFormat="1" ht="15" customHeight="1" x14ac:dyDescent="0.25">
      <c r="BF183" s="29"/>
    </row>
    <row r="184" spans="58:58" s="28" customFormat="1" ht="15" customHeight="1" x14ac:dyDescent="0.25">
      <c r="BF184" s="29"/>
    </row>
    <row r="185" spans="58:58" s="28" customFormat="1" ht="15" customHeight="1" x14ac:dyDescent="0.25">
      <c r="BF185" s="29"/>
    </row>
    <row r="186" spans="58:58" s="28" customFormat="1" ht="15" customHeight="1" x14ac:dyDescent="0.25">
      <c r="BF186" s="29"/>
    </row>
    <row r="187" spans="58:58" s="28" customFormat="1" ht="15" customHeight="1" x14ac:dyDescent="0.25">
      <c r="BF187" s="29"/>
    </row>
    <row r="188" spans="58:58" s="28" customFormat="1" ht="15" customHeight="1" x14ac:dyDescent="0.25">
      <c r="BF188" s="29"/>
    </row>
    <row r="189" spans="58:58" s="28" customFormat="1" ht="15" customHeight="1" x14ac:dyDescent="0.25">
      <c r="BF189" s="29"/>
    </row>
    <row r="190" spans="58:58" s="28" customFormat="1" ht="15" customHeight="1" x14ac:dyDescent="0.25">
      <c r="BF190" s="29"/>
    </row>
    <row r="191" spans="58:58" s="28" customFormat="1" ht="15" customHeight="1" x14ac:dyDescent="0.25">
      <c r="BF191" s="29"/>
    </row>
    <row r="192" spans="58:58" s="28" customFormat="1" ht="15" customHeight="1" x14ac:dyDescent="0.25">
      <c r="BF192" s="29"/>
    </row>
    <row r="193" spans="58:58" s="28" customFormat="1" ht="15" customHeight="1" x14ac:dyDescent="0.25">
      <c r="BF193" s="29"/>
    </row>
    <row r="194" spans="58:58" s="28" customFormat="1" ht="15" customHeight="1" x14ac:dyDescent="0.25">
      <c r="BF194" s="29"/>
    </row>
    <row r="195" spans="58:58" s="28" customFormat="1" ht="15" customHeight="1" x14ac:dyDescent="0.25">
      <c r="BF195" s="29"/>
    </row>
    <row r="196" spans="58:58" s="28" customFormat="1" ht="15" customHeight="1" x14ac:dyDescent="0.25">
      <c r="BF196" s="29"/>
    </row>
    <row r="197" spans="58:58" s="28" customFormat="1" ht="15" customHeight="1" x14ac:dyDescent="0.25">
      <c r="BF197" s="29"/>
    </row>
    <row r="198" spans="58:58" s="28" customFormat="1" ht="15" customHeight="1" x14ac:dyDescent="0.25">
      <c r="BF198" s="29"/>
    </row>
    <row r="199" spans="58:58" s="28" customFormat="1" ht="15" customHeight="1" x14ac:dyDescent="0.25">
      <c r="BF199" s="29"/>
    </row>
    <row r="200" spans="58:58" s="28" customFormat="1" ht="15" customHeight="1" x14ac:dyDescent="0.25">
      <c r="BF200" s="29"/>
    </row>
    <row r="201" spans="58:58" s="28" customFormat="1" ht="15" customHeight="1" x14ac:dyDescent="0.25">
      <c r="BF201" s="29"/>
    </row>
    <row r="202" spans="58:58" s="28" customFormat="1" ht="15" customHeight="1" x14ac:dyDescent="0.25">
      <c r="BF202" s="29"/>
    </row>
    <row r="203" spans="58:58" s="28" customFormat="1" ht="15" customHeight="1" x14ac:dyDescent="0.25">
      <c r="BF203" s="29"/>
    </row>
    <row r="204" spans="58:58" s="28" customFormat="1" ht="15" customHeight="1" x14ac:dyDescent="0.25">
      <c r="BF204" s="29"/>
    </row>
    <row r="205" spans="58:58" s="28" customFormat="1" ht="15" customHeight="1" x14ac:dyDescent="0.25">
      <c r="BF205" s="29"/>
    </row>
    <row r="206" spans="58:58" s="28" customFormat="1" ht="15" customHeight="1" x14ac:dyDescent="0.25">
      <c r="BF206" s="29"/>
    </row>
    <row r="207" spans="58:58" s="28" customFormat="1" ht="15" customHeight="1" x14ac:dyDescent="0.25">
      <c r="BF207" s="29"/>
    </row>
    <row r="208" spans="58:58" s="28" customFormat="1" ht="15" customHeight="1" x14ac:dyDescent="0.25">
      <c r="BF208" s="29"/>
    </row>
    <row r="209" spans="58:58" s="28" customFormat="1" ht="15" customHeight="1" x14ac:dyDescent="0.25">
      <c r="BF209" s="29"/>
    </row>
    <row r="210" spans="58:58" s="28" customFormat="1" ht="15" customHeight="1" x14ac:dyDescent="0.25">
      <c r="BF210" s="29"/>
    </row>
    <row r="211" spans="58:58" s="28" customFormat="1" ht="15" customHeight="1" x14ac:dyDescent="0.25">
      <c r="BF211" s="29"/>
    </row>
    <row r="212" spans="58:58" s="28" customFormat="1" ht="15" customHeight="1" x14ac:dyDescent="0.25">
      <c r="BF212" s="29"/>
    </row>
    <row r="213" spans="58:58" s="28" customFormat="1" ht="15" customHeight="1" x14ac:dyDescent="0.25">
      <c r="BF213" s="29"/>
    </row>
    <row r="214" spans="58:58" s="28" customFormat="1" ht="15" customHeight="1" x14ac:dyDescent="0.25">
      <c r="BF214" s="29"/>
    </row>
    <row r="215" spans="58:58" s="28" customFormat="1" ht="15" customHeight="1" x14ac:dyDescent="0.25">
      <c r="BF215" s="29"/>
    </row>
    <row r="216" spans="58:58" s="28" customFormat="1" ht="15" customHeight="1" x14ac:dyDescent="0.25">
      <c r="BF216" s="29"/>
    </row>
    <row r="217" spans="58:58" s="28" customFormat="1" ht="15" customHeight="1" x14ac:dyDescent="0.25">
      <c r="BF217" s="29"/>
    </row>
    <row r="218" spans="58:58" s="28" customFormat="1" ht="15" customHeight="1" x14ac:dyDescent="0.25">
      <c r="BF218" s="29"/>
    </row>
    <row r="219" spans="58:58" s="28" customFormat="1" ht="15" customHeight="1" x14ac:dyDescent="0.25">
      <c r="BF219" s="29"/>
    </row>
    <row r="220" spans="58:58" s="28" customFormat="1" ht="15" customHeight="1" x14ac:dyDescent="0.25">
      <c r="BF220" s="29"/>
    </row>
    <row r="221" spans="58:58" s="28" customFormat="1" ht="15" customHeight="1" x14ac:dyDescent="0.25">
      <c r="BF221" s="29"/>
    </row>
    <row r="222" spans="58:58" s="28" customFormat="1" ht="15" customHeight="1" x14ac:dyDescent="0.25">
      <c r="BF222" s="29"/>
    </row>
    <row r="223" spans="58:58" s="28" customFormat="1" ht="15" customHeight="1" x14ac:dyDescent="0.25">
      <c r="BF223" s="29"/>
    </row>
    <row r="224" spans="58:58" s="28" customFormat="1" ht="15" customHeight="1" x14ac:dyDescent="0.25">
      <c r="BF224" s="29"/>
    </row>
    <row r="225" spans="58:58" s="28" customFormat="1" ht="15" customHeight="1" x14ac:dyDescent="0.25">
      <c r="BF225" s="29"/>
    </row>
    <row r="226" spans="58:58" s="28" customFormat="1" ht="15" customHeight="1" x14ac:dyDescent="0.25">
      <c r="BF226" s="29"/>
    </row>
    <row r="227" spans="58:58" s="28" customFormat="1" ht="15" customHeight="1" x14ac:dyDescent="0.25">
      <c r="BF227" s="29"/>
    </row>
    <row r="228" spans="58:58" s="28" customFormat="1" ht="15" customHeight="1" x14ac:dyDescent="0.25">
      <c r="BF228" s="29"/>
    </row>
    <row r="229" spans="58:58" s="28" customFormat="1" ht="15" customHeight="1" x14ac:dyDescent="0.25">
      <c r="BF229" s="29"/>
    </row>
    <row r="230" spans="58:58" s="28" customFormat="1" ht="15" customHeight="1" x14ac:dyDescent="0.25">
      <c r="BF230" s="29"/>
    </row>
    <row r="231" spans="58:58" s="28" customFormat="1" ht="15" customHeight="1" x14ac:dyDescent="0.25">
      <c r="BF231" s="29"/>
    </row>
    <row r="232" spans="58:58" s="28" customFormat="1" ht="15" customHeight="1" x14ac:dyDescent="0.25">
      <c r="BF232" s="29"/>
    </row>
    <row r="233" spans="58:58" s="28" customFormat="1" ht="15" customHeight="1" x14ac:dyDescent="0.25">
      <c r="BF233" s="29"/>
    </row>
    <row r="234" spans="58:58" s="28" customFormat="1" ht="15" customHeight="1" x14ac:dyDescent="0.25">
      <c r="BF234" s="29"/>
    </row>
    <row r="235" spans="58:58" s="28" customFormat="1" ht="15" customHeight="1" x14ac:dyDescent="0.25">
      <c r="BF235" s="29"/>
    </row>
    <row r="236" spans="58:58" s="28" customFormat="1" ht="15" customHeight="1" x14ac:dyDescent="0.25">
      <c r="BF236" s="29"/>
    </row>
    <row r="237" spans="58:58" s="28" customFormat="1" ht="15" customHeight="1" x14ac:dyDescent="0.25">
      <c r="BF237" s="29"/>
    </row>
    <row r="238" spans="58:58" s="28" customFormat="1" ht="15" customHeight="1" x14ac:dyDescent="0.25">
      <c r="BF238" s="29"/>
    </row>
    <row r="239" spans="58:58" s="28" customFormat="1" ht="15" customHeight="1" x14ac:dyDescent="0.25">
      <c r="BF239" s="29"/>
    </row>
    <row r="240" spans="58:58" s="28" customFormat="1" ht="15" customHeight="1" x14ac:dyDescent="0.25">
      <c r="BF240" s="29"/>
    </row>
    <row r="241" spans="58:58" s="28" customFormat="1" ht="15" customHeight="1" x14ac:dyDescent="0.25">
      <c r="BF241" s="29"/>
    </row>
    <row r="242" spans="58:58" s="28" customFormat="1" ht="15" customHeight="1" x14ac:dyDescent="0.25">
      <c r="BF242" s="29"/>
    </row>
    <row r="243" spans="58:58" s="28" customFormat="1" ht="15" customHeight="1" x14ac:dyDescent="0.25">
      <c r="BF243" s="29"/>
    </row>
    <row r="244" spans="58:58" s="28" customFormat="1" ht="15" customHeight="1" x14ac:dyDescent="0.25">
      <c r="BF244" s="29"/>
    </row>
    <row r="245" spans="58:58" s="28" customFormat="1" ht="15" customHeight="1" x14ac:dyDescent="0.25">
      <c r="BF245" s="29"/>
    </row>
    <row r="246" spans="58:58" s="28" customFormat="1" ht="15" customHeight="1" x14ac:dyDescent="0.25">
      <c r="BF246" s="29"/>
    </row>
    <row r="247" spans="58:58" s="28" customFormat="1" ht="15" customHeight="1" x14ac:dyDescent="0.25">
      <c r="BF247" s="29"/>
    </row>
    <row r="248" spans="58:58" s="28" customFormat="1" ht="15" customHeight="1" x14ac:dyDescent="0.25">
      <c r="BF248" s="29"/>
    </row>
    <row r="249" spans="58:58" s="28" customFormat="1" ht="15" customHeight="1" x14ac:dyDescent="0.25">
      <c r="BF249" s="29"/>
    </row>
    <row r="250" spans="58:58" s="28" customFormat="1" ht="15" customHeight="1" x14ac:dyDescent="0.25">
      <c r="BF250" s="29"/>
    </row>
    <row r="251" spans="58:58" s="28" customFormat="1" ht="15" customHeight="1" x14ac:dyDescent="0.25">
      <c r="BF251" s="29"/>
    </row>
    <row r="252" spans="58:58" s="28" customFormat="1" ht="15" customHeight="1" x14ac:dyDescent="0.25">
      <c r="BF252" s="29"/>
    </row>
    <row r="253" spans="58:58" s="28" customFormat="1" ht="15" customHeight="1" x14ac:dyDescent="0.25">
      <c r="BF253" s="29"/>
    </row>
    <row r="254" spans="58:58" s="28" customFormat="1" ht="15" customHeight="1" x14ac:dyDescent="0.25">
      <c r="BF254" s="29"/>
    </row>
    <row r="255" spans="58:58" s="28" customFormat="1" ht="15" customHeight="1" x14ac:dyDescent="0.25">
      <c r="BF255" s="29"/>
    </row>
    <row r="256" spans="58:58" s="28" customFormat="1" ht="15" customHeight="1" x14ac:dyDescent="0.25">
      <c r="BF256" s="29"/>
    </row>
    <row r="257" spans="58:58" s="28" customFormat="1" ht="15" customHeight="1" x14ac:dyDescent="0.25">
      <c r="BF257" s="29"/>
    </row>
    <row r="258" spans="58:58" s="28" customFormat="1" ht="15" customHeight="1" x14ac:dyDescent="0.25">
      <c r="BF258" s="29"/>
    </row>
    <row r="259" spans="58:58" s="28" customFormat="1" ht="15" customHeight="1" x14ac:dyDescent="0.25">
      <c r="BF259" s="29"/>
    </row>
    <row r="260" spans="58:58" s="28" customFormat="1" ht="15" customHeight="1" x14ac:dyDescent="0.25">
      <c r="BF260" s="29"/>
    </row>
    <row r="261" spans="58:58" s="28" customFormat="1" ht="15" customHeight="1" x14ac:dyDescent="0.25">
      <c r="BF261" s="29"/>
    </row>
    <row r="262" spans="58:58" s="28" customFormat="1" ht="15" customHeight="1" x14ac:dyDescent="0.25">
      <c r="BF262" s="29"/>
    </row>
    <row r="263" spans="58:58" s="28" customFormat="1" ht="15" customHeight="1" x14ac:dyDescent="0.25">
      <c r="BF263" s="29"/>
    </row>
    <row r="264" spans="58:58" s="28" customFormat="1" ht="15" customHeight="1" x14ac:dyDescent="0.25">
      <c r="BF264" s="29"/>
    </row>
    <row r="265" spans="58:58" s="28" customFormat="1" ht="15" customHeight="1" x14ac:dyDescent="0.25">
      <c r="BF265" s="29"/>
    </row>
    <row r="266" spans="58:58" s="28" customFormat="1" ht="15" customHeight="1" x14ac:dyDescent="0.25">
      <c r="BF266" s="29"/>
    </row>
    <row r="267" spans="58:58" s="28" customFormat="1" ht="15" customHeight="1" x14ac:dyDescent="0.25">
      <c r="BF267" s="29"/>
    </row>
    <row r="268" spans="58:58" s="28" customFormat="1" ht="15" customHeight="1" x14ac:dyDescent="0.25">
      <c r="BF268" s="29"/>
    </row>
    <row r="269" spans="58:58" s="28" customFormat="1" ht="15" customHeight="1" x14ac:dyDescent="0.25">
      <c r="BF269" s="29"/>
    </row>
    <row r="270" spans="58:58" s="28" customFormat="1" ht="15" customHeight="1" x14ac:dyDescent="0.25">
      <c r="BF270" s="29"/>
    </row>
    <row r="271" spans="58:58" s="28" customFormat="1" ht="15" customHeight="1" x14ac:dyDescent="0.25">
      <c r="BF271" s="29"/>
    </row>
    <row r="272" spans="58:58" s="28" customFormat="1" ht="15" customHeight="1" x14ac:dyDescent="0.25">
      <c r="BF272" s="29"/>
    </row>
    <row r="273" spans="58:58" s="28" customFormat="1" ht="15" customHeight="1" x14ac:dyDescent="0.25">
      <c r="BF273" s="29"/>
    </row>
    <row r="274" spans="58:58" s="28" customFormat="1" ht="15" customHeight="1" x14ac:dyDescent="0.25">
      <c r="BF274" s="29"/>
    </row>
    <row r="275" spans="58:58" s="28" customFormat="1" ht="15" customHeight="1" x14ac:dyDescent="0.25">
      <c r="BF275" s="29"/>
    </row>
    <row r="276" spans="58:58" s="28" customFormat="1" ht="15" customHeight="1" x14ac:dyDescent="0.25">
      <c r="BF276" s="29"/>
    </row>
    <row r="277" spans="58:58" s="28" customFormat="1" ht="15" customHeight="1" x14ac:dyDescent="0.25">
      <c r="BF277" s="29"/>
    </row>
    <row r="278" spans="58:58" s="28" customFormat="1" ht="15" customHeight="1" x14ac:dyDescent="0.25">
      <c r="BF278" s="29"/>
    </row>
    <row r="279" spans="58:58" s="28" customFormat="1" ht="15" customHeight="1" x14ac:dyDescent="0.25">
      <c r="BF279" s="29"/>
    </row>
    <row r="280" spans="58:58" s="28" customFormat="1" ht="15" customHeight="1" x14ac:dyDescent="0.25">
      <c r="BF280" s="29"/>
    </row>
    <row r="281" spans="58:58" s="28" customFormat="1" ht="15" customHeight="1" x14ac:dyDescent="0.25">
      <c r="BF281" s="29"/>
    </row>
    <row r="282" spans="58:58" s="28" customFormat="1" ht="15" customHeight="1" x14ac:dyDescent="0.25">
      <c r="BF282" s="29"/>
    </row>
    <row r="283" spans="58:58" s="28" customFormat="1" ht="15" customHeight="1" x14ac:dyDescent="0.25">
      <c r="BF283" s="29"/>
    </row>
    <row r="284" spans="58:58" s="28" customFormat="1" ht="15" customHeight="1" x14ac:dyDescent="0.25">
      <c r="BF284" s="29"/>
    </row>
    <row r="285" spans="58:58" s="28" customFormat="1" ht="15" customHeight="1" x14ac:dyDescent="0.25">
      <c r="BF285" s="29"/>
    </row>
    <row r="286" spans="58:58" s="28" customFormat="1" ht="15" customHeight="1" x14ac:dyDescent="0.25">
      <c r="BF286" s="29"/>
    </row>
    <row r="287" spans="58:58" s="28" customFormat="1" ht="15" customHeight="1" x14ac:dyDescent="0.25">
      <c r="BF287" s="29"/>
    </row>
    <row r="288" spans="58:58" s="28" customFormat="1" ht="15" customHeight="1" x14ac:dyDescent="0.25">
      <c r="BF288" s="29"/>
    </row>
    <row r="289" spans="58:58" s="28" customFormat="1" ht="15" customHeight="1" x14ac:dyDescent="0.25">
      <c r="BF289" s="29"/>
    </row>
    <row r="290" spans="58:58" s="28" customFormat="1" ht="15" customHeight="1" x14ac:dyDescent="0.25">
      <c r="BF290" s="29"/>
    </row>
    <row r="291" spans="58:58" s="28" customFormat="1" ht="15" customHeight="1" x14ac:dyDescent="0.25">
      <c r="BF291" s="29"/>
    </row>
    <row r="292" spans="58:58" s="28" customFormat="1" ht="15" customHeight="1" x14ac:dyDescent="0.25">
      <c r="BF292" s="29"/>
    </row>
    <row r="293" spans="58:58" s="28" customFormat="1" ht="15" customHeight="1" x14ac:dyDescent="0.25">
      <c r="BF293" s="29"/>
    </row>
    <row r="294" spans="58:58" s="28" customFormat="1" ht="15" customHeight="1" x14ac:dyDescent="0.25">
      <c r="BF294" s="29"/>
    </row>
    <row r="295" spans="58:58" s="28" customFormat="1" ht="15" customHeight="1" x14ac:dyDescent="0.25">
      <c r="BF295" s="29"/>
    </row>
    <row r="296" spans="58:58" s="28" customFormat="1" ht="15" customHeight="1" x14ac:dyDescent="0.25">
      <c r="BF296" s="29"/>
    </row>
    <row r="297" spans="58:58" s="28" customFormat="1" ht="15" customHeight="1" x14ac:dyDescent="0.25">
      <c r="BF297" s="29"/>
    </row>
    <row r="298" spans="58:58" s="28" customFormat="1" ht="15" customHeight="1" x14ac:dyDescent="0.25">
      <c r="BF298" s="29"/>
    </row>
    <row r="299" spans="58:58" s="28" customFormat="1" ht="15" customHeight="1" x14ac:dyDescent="0.25">
      <c r="BF299" s="29"/>
    </row>
    <row r="300" spans="58:58" s="28" customFormat="1" ht="15" customHeight="1" x14ac:dyDescent="0.25">
      <c r="BF300" s="29"/>
    </row>
    <row r="301" spans="58:58" s="28" customFormat="1" ht="15" customHeight="1" x14ac:dyDescent="0.25">
      <c r="BF301" s="29"/>
    </row>
    <row r="302" spans="58:58" s="28" customFormat="1" ht="15" customHeight="1" x14ac:dyDescent="0.25">
      <c r="BF302" s="29"/>
    </row>
    <row r="303" spans="58:58" s="28" customFormat="1" ht="15" customHeight="1" x14ac:dyDescent="0.25">
      <c r="BF303" s="29"/>
    </row>
    <row r="304" spans="58:58" s="28" customFormat="1" ht="15" customHeight="1" x14ac:dyDescent="0.25">
      <c r="BF304" s="29"/>
    </row>
    <row r="305" spans="58:58" s="28" customFormat="1" ht="15" customHeight="1" x14ac:dyDescent="0.25">
      <c r="BF305" s="29"/>
    </row>
    <row r="306" spans="58:58" s="28" customFormat="1" ht="15" customHeight="1" x14ac:dyDescent="0.25">
      <c r="BF306" s="29"/>
    </row>
    <row r="307" spans="58:58" s="28" customFormat="1" ht="15" customHeight="1" x14ac:dyDescent="0.25">
      <c r="BF307" s="29"/>
    </row>
    <row r="308" spans="58:58" s="28" customFormat="1" ht="15" customHeight="1" x14ac:dyDescent="0.25">
      <c r="BF308" s="29"/>
    </row>
    <row r="309" spans="58:58" s="28" customFormat="1" ht="15" customHeight="1" x14ac:dyDescent="0.25">
      <c r="BF309" s="29"/>
    </row>
    <row r="310" spans="58:58" s="28" customFormat="1" ht="15" customHeight="1" x14ac:dyDescent="0.25">
      <c r="BF310" s="29"/>
    </row>
    <row r="311" spans="58:58" s="28" customFormat="1" ht="15" customHeight="1" x14ac:dyDescent="0.25">
      <c r="BF311" s="29"/>
    </row>
    <row r="312" spans="58:58" s="28" customFormat="1" ht="15" customHeight="1" x14ac:dyDescent="0.25">
      <c r="BF312" s="29"/>
    </row>
    <row r="313" spans="58:58" s="28" customFormat="1" ht="15" customHeight="1" x14ac:dyDescent="0.25">
      <c r="BF313" s="29"/>
    </row>
    <row r="314" spans="58:58" s="28" customFormat="1" ht="15" customHeight="1" x14ac:dyDescent="0.25">
      <c r="BF314" s="29"/>
    </row>
    <row r="315" spans="58:58" s="28" customFormat="1" ht="15" customHeight="1" x14ac:dyDescent="0.25">
      <c r="BF315" s="29"/>
    </row>
    <row r="316" spans="58:58" s="28" customFormat="1" ht="15" customHeight="1" x14ac:dyDescent="0.25">
      <c r="BF316" s="29"/>
    </row>
    <row r="317" spans="58:58" s="28" customFormat="1" ht="15" customHeight="1" x14ac:dyDescent="0.25">
      <c r="BF317" s="29"/>
    </row>
    <row r="318" spans="58:58" s="28" customFormat="1" ht="15" customHeight="1" x14ac:dyDescent="0.25">
      <c r="BF318" s="29"/>
    </row>
    <row r="319" spans="58:58" s="28" customFormat="1" ht="15" customHeight="1" x14ac:dyDescent="0.25">
      <c r="BF319" s="29"/>
    </row>
    <row r="320" spans="58:58" s="28" customFormat="1" ht="15" customHeight="1" x14ac:dyDescent="0.25">
      <c r="BF320" s="29"/>
    </row>
    <row r="321" spans="58:58" s="28" customFormat="1" ht="15" customHeight="1" x14ac:dyDescent="0.25">
      <c r="BF321" s="29"/>
    </row>
    <row r="322" spans="58:58" s="28" customFormat="1" ht="15" customHeight="1" x14ac:dyDescent="0.25">
      <c r="BF322" s="29"/>
    </row>
    <row r="323" spans="58:58" s="28" customFormat="1" ht="15" customHeight="1" x14ac:dyDescent="0.25">
      <c r="BF323" s="29"/>
    </row>
    <row r="324" spans="58:58" s="28" customFormat="1" ht="15" customHeight="1" x14ac:dyDescent="0.25">
      <c r="BF324" s="29"/>
    </row>
    <row r="325" spans="58:58" s="28" customFormat="1" ht="15" customHeight="1" x14ac:dyDescent="0.25">
      <c r="BF325" s="29"/>
    </row>
    <row r="326" spans="58:58" s="28" customFormat="1" ht="15" customHeight="1" x14ac:dyDescent="0.25">
      <c r="BF326" s="29"/>
    </row>
    <row r="327" spans="58:58" s="28" customFormat="1" ht="15" customHeight="1" x14ac:dyDescent="0.25">
      <c r="BF327" s="29"/>
    </row>
    <row r="328" spans="58:58" s="28" customFormat="1" ht="15" customHeight="1" x14ac:dyDescent="0.25">
      <c r="BF328" s="29"/>
    </row>
    <row r="329" spans="58:58" s="28" customFormat="1" ht="15" customHeight="1" x14ac:dyDescent="0.25">
      <c r="BF329" s="29"/>
    </row>
    <row r="330" spans="58:58" s="28" customFormat="1" ht="15" customHeight="1" x14ac:dyDescent="0.25">
      <c r="BF330" s="29"/>
    </row>
    <row r="331" spans="58:58" s="28" customFormat="1" ht="15" customHeight="1" x14ac:dyDescent="0.25">
      <c r="BF331" s="29"/>
    </row>
    <row r="332" spans="58:58" s="28" customFormat="1" ht="15" customHeight="1" x14ac:dyDescent="0.25">
      <c r="BF332" s="29"/>
    </row>
    <row r="333" spans="58:58" s="28" customFormat="1" ht="15" customHeight="1" x14ac:dyDescent="0.25">
      <c r="BF333" s="29"/>
    </row>
    <row r="334" spans="58:58" s="28" customFormat="1" ht="15" customHeight="1" x14ac:dyDescent="0.25">
      <c r="BF334" s="29"/>
    </row>
    <row r="335" spans="58:58" s="28" customFormat="1" ht="15" customHeight="1" x14ac:dyDescent="0.25">
      <c r="BF335" s="29"/>
    </row>
    <row r="336" spans="58:58" s="28" customFormat="1" ht="15" customHeight="1" x14ac:dyDescent="0.25">
      <c r="BF336" s="29"/>
    </row>
    <row r="337" spans="58:58" s="28" customFormat="1" ht="15" customHeight="1" x14ac:dyDescent="0.25">
      <c r="BF337" s="29"/>
    </row>
    <row r="338" spans="58:58" s="28" customFormat="1" ht="15" customHeight="1" x14ac:dyDescent="0.25">
      <c r="BF338" s="29"/>
    </row>
    <row r="339" spans="58:58" s="28" customFormat="1" ht="15" customHeight="1" x14ac:dyDescent="0.25">
      <c r="BF339" s="29"/>
    </row>
    <row r="340" spans="58:58" s="28" customFormat="1" ht="15" customHeight="1" x14ac:dyDescent="0.25">
      <c r="BF340" s="29"/>
    </row>
    <row r="341" spans="58:58" s="28" customFormat="1" ht="15" customHeight="1" x14ac:dyDescent="0.25">
      <c r="BF341" s="29"/>
    </row>
    <row r="342" spans="58:58" s="28" customFormat="1" ht="15" customHeight="1" x14ac:dyDescent="0.25">
      <c r="BF342" s="29"/>
    </row>
    <row r="343" spans="58:58" s="28" customFormat="1" ht="15" customHeight="1" x14ac:dyDescent="0.25">
      <c r="BF343" s="29"/>
    </row>
    <row r="344" spans="58:58" s="28" customFormat="1" ht="15" customHeight="1" x14ac:dyDescent="0.25">
      <c r="BF344" s="29"/>
    </row>
    <row r="345" spans="58:58" s="28" customFormat="1" ht="15" customHeight="1" x14ac:dyDescent="0.25">
      <c r="BF345" s="29"/>
    </row>
    <row r="346" spans="58:58" s="28" customFormat="1" ht="15" customHeight="1" x14ac:dyDescent="0.25">
      <c r="BF346" s="29"/>
    </row>
    <row r="347" spans="58:58" s="28" customFormat="1" ht="15" customHeight="1" x14ac:dyDescent="0.25">
      <c r="BF347" s="29"/>
    </row>
    <row r="348" spans="58:58" s="28" customFormat="1" ht="15" customHeight="1" x14ac:dyDescent="0.25">
      <c r="BF348" s="29"/>
    </row>
    <row r="349" spans="58:58" s="28" customFormat="1" ht="15" customHeight="1" x14ac:dyDescent="0.25">
      <c r="BF349" s="29"/>
    </row>
    <row r="350" spans="58:58" s="28" customFormat="1" ht="15" customHeight="1" x14ac:dyDescent="0.25">
      <c r="BF350" s="29"/>
    </row>
    <row r="351" spans="58:58" s="28" customFormat="1" ht="15" customHeight="1" x14ac:dyDescent="0.25">
      <c r="BF351" s="29"/>
    </row>
    <row r="352" spans="58:58" s="28" customFormat="1" ht="15" customHeight="1" x14ac:dyDescent="0.25">
      <c r="BF352" s="29"/>
    </row>
    <row r="353" spans="58:58" s="28" customFormat="1" ht="15" customHeight="1" x14ac:dyDescent="0.25">
      <c r="BF353" s="29"/>
    </row>
    <row r="354" spans="58:58" s="28" customFormat="1" ht="15" customHeight="1" x14ac:dyDescent="0.25">
      <c r="BF354" s="29"/>
    </row>
    <row r="355" spans="58:58" s="28" customFormat="1" ht="15" customHeight="1" x14ac:dyDescent="0.25">
      <c r="BF355" s="29"/>
    </row>
    <row r="356" spans="58:58" s="28" customFormat="1" ht="15" customHeight="1" x14ac:dyDescent="0.25">
      <c r="BF356" s="29"/>
    </row>
    <row r="357" spans="58:58" s="28" customFormat="1" ht="15" customHeight="1" x14ac:dyDescent="0.25">
      <c r="BF357" s="29"/>
    </row>
    <row r="358" spans="58:58" s="28" customFormat="1" ht="15" customHeight="1" x14ac:dyDescent="0.25">
      <c r="BF358" s="29"/>
    </row>
    <row r="359" spans="58:58" s="28" customFormat="1" ht="15" customHeight="1" x14ac:dyDescent="0.25">
      <c r="BF359" s="29"/>
    </row>
    <row r="360" spans="58:58" s="28" customFormat="1" ht="15" customHeight="1" x14ac:dyDescent="0.25">
      <c r="BF360" s="29"/>
    </row>
    <row r="361" spans="58:58" s="28" customFormat="1" ht="15" customHeight="1" x14ac:dyDescent="0.25">
      <c r="BF361" s="29"/>
    </row>
    <row r="362" spans="58:58" s="28" customFormat="1" ht="15" customHeight="1" x14ac:dyDescent="0.25">
      <c r="BF362" s="29"/>
    </row>
    <row r="363" spans="58:58" s="28" customFormat="1" ht="15" customHeight="1" x14ac:dyDescent="0.25">
      <c r="BF363" s="29"/>
    </row>
    <row r="364" spans="58:58" s="28" customFormat="1" ht="15" customHeight="1" x14ac:dyDescent="0.25">
      <c r="BF364" s="29"/>
    </row>
    <row r="365" spans="58:58" s="28" customFormat="1" ht="15" customHeight="1" x14ac:dyDescent="0.25">
      <c r="BF365" s="29"/>
    </row>
    <row r="366" spans="58:58" s="28" customFormat="1" ht="15" customHeight="1" x14ac:dyDescent="0.25">
      <c r="BF366" s="29"/>
    </row>
    <row r="367" spans="58:58" s="28" customFormat="1" ht="15" customHeight="1" x14ac:dyDescent="0.25">
      <c r="BF367" s="29"/>
    </row>
    <row r="368" spans="58:58" s="28" customFormat="1" ht="15" customHeight="1" x14ac:dyDescent="0.25">
      <c r="BF368" s="29"/>
    </row>
    <row r="369" spans="58:58" s="28" customFormat="1" ht="15" customHeight="1" x14ac:dyDescent="0.25">
      <c r="BF369" s="29"/>
    </row>
    <row r="370" spans="58:58" s="28" customFormat="1" ht="15" customHeight="1" x14ac:dyDescent="0.25">
      <c r="BF370" s="29"/>
    </row>
    <row r="371" spans="58:58" s="28" customFormat="1" ht="15" customHeight="1" x14ac:dyDescent="0.25">
      <c r="BF371" s="29"/>
    </row>
    <row r="372" spans="58:58" s="28" customFormat="1" ht="15" customHeight="1" x14ac:dyDescent="0.25">
      <c r="BF372" s="29"/>
    </row>
    <row r="373" spans="58:58" s="28" customFormat="1" ht="15" customHeight="1" x14ac:dyDescent="0.25">
      <c r="BF373" s="29"/>
    </row>
    <row r="374" spans="58:58" s="28" customFormat="1" ht="15" customHeight="1" x14ac:dyDescent="0.25">
      <c r="BF374" s="29"/>
    </row>
    <row r="375" spans="58:58" s="28" customFormat="1" ht="15" customHeight="1" x14ac:dyDescent="0.25">
      <c r="BF375" s="29"/>
    </row>
    <row r="376" spans="58:58" s="28" customFormat="1" ht="15" customHeight="1" x14ac:dyDescent="0.25">
      <c r="BF376" s="29"/>
    </row>
    <row r="377" spans="58:58" s="28" customFormat="1" ht="15" customHeight="1" x14ac:dyDescent="0.25">
      <c r="BF377" s="29"/>
    </row>
    <row r="378" spans="58:58" s="28" customFormat="1" ht="15" customHeight="1" x14ac:dyDescent="0.25">
      <c r="BF378" s="29"/>
    </row>
    <row r="379" spans="58:58" s="28" customFormat="1" ht="15" customHeight="1" x14ac:dyDescent="0.25">
      <c r="BF379" s="29"/>
    </row>
    <row r="380" spans="58:58" s="28" customFormat="1" ht="15" customHeight="1" x14ac:dyDescent="0.25">
      <c r="BF380" s="29"/>
    </row>
    <row r="381" spans="58:58" s="28" customFormat="1" ht="15" customHeight="1" x14ac:dyDescent="0.25">
      <c r="BF381" s="29"/>
    </row>
    <row r="382" spans="58:58" s="28" customFormat="1" ht="15" customHeight="1" x14ac:dyDescent="0.25">
      <c r="BF382" s="29"/>
    </row>
    <row r="383" spans="58:58" s="28" customFormat="1" ht="15" customHeight="1" x14ac:dyDescent="0.25">
      <c r="BF383" s="29"/>
    </row>
    <row r="384" spans="58:58" s="28" customFormat="1" ht="15" customHeight="1" x14ac:dyDescent="0.25">
      <c r="BF384" s="29"/>
    </row>
    <row r="385" spans="58:58" s="28" customFormat="1" ht="15" customHeight="1" x14ac:dyDescent="0.25">
      <c r="BF385" s="29"/>
    </row>
    <row r="386" spans="58:58" s="28" customFormat="1" ht="15" customHeight="1" x14ac:dyDescent="0.25">
      <c r="BF386" s="29"/>
    </row>
    <row r="387" spans="58:58" s="28" customFormat="1" ht="15" customHeight="1" x14ac:dyDescent="0.25">
      <c r="BF387" s="29"/>
    </row>
    <row r="388" spans="58:58" s="28" customFormat="1" ht="15" customHeight="1" x14ac:dyDescent="0.25">
      <c r="BF388" s="29"/>
    </row>
    <row r="389" spans="58:58" s="28" customFormat="1" ht="15" customHeight="1" x14ac:dyDescent="0.25">
      <c r="BF389" s="29"/>
    </row>
    <row r="390" spans="58:58" s="28" customFormat="1" ht="15" customHeight="1" x14ac:dyDescent="0.25">
      <c r="BF390" s="29"/>
    </row>
    <row r="391" spans="58:58" s="28" customFormat="1" ht="15" customHeight="1" x14ac:dyDescent="0.25">
      <c r="BF391" s="29"/>
    </row>
    <row r="392" spans="58:58" s="28" customFormat="1" ht="15" customHeight="1" x14ac:dyDescent="0.25">
      <c r="BF392" s="29"/>
    </row>
    <row r="393" spans="58:58" s="28" customFormat="1" ht="15" customHeight="1" x14ac:dyDescent="0.25">
      <c r="BF393" s="29"/>
    </row>
    <row r="394" spans="58:58" s="28" customFormat="1" ht="15" customHeight="1" x14ac:dyDescent="0.25">
      <c r="BF394" s="29"/>
    </row>
    <row r="395" spans="58:58" s="28" customFormat="1" ht="15" customHeight="1" x14ac:dyDescent="0.25">
      <c r="BF395" s="29"/>
    </row>
    <row r="396" spans="58:58" s="28" customFormat="1" ht="15" customHeight="1" x14ac:dyDescent="0.25">
      <c r="BF396" s="29"/>
    </row>
    <row r="397" spans="58:58" s="28" customFormat="1" ht="15" customHeight="1" x14ac:dyDescent="0.25">
      <c r="BF397" s="29"/>
    </row>
    <row r="398" spans="58:58" s="28" customFormat="1" ht="15" customHeight="1" x14ac:dyDescent="0.25">
      <c r="BF398" s="29"/>
    </row>
    <row r="399" spans="58:58" s="28" customFormat="1" ht="15" customHeight="1" x14ac:dyDescent="0.25">
      <c r="BF399" s="29"/>
    </row>
    <row r="400" spans="58:58" s="28" customFormat="1" ht="15" customHeight="1" x14ac:dyDescent="0.25">
      <c r="BF400" s="29"/>
    </row>
    <row r="401" spans="58:58" s="28" customFormat="1" ht="15" customHeight="1" x14ac:dyDescent="0.25">
      <c r="BF401" s="29"/>
    </row>
    <row r="402" spans="58:58" s="28" customFormat="1" ht="15" customHeight="1" x14ac:dyDescent="0.25">
      <c r="BF402" s="29"/>
    </row>
    <row r="403" spans="58:58" s="28" customFormat="1" ht="15" customHeight="1" x14ac:dyDescent="0.25">
      <c r="BF403" s="29"/>
    </row>
    <row r="404" spans="58:58" s="28" customFormat="1" ht="15" customHeight="1" x14ac:dyDescent="0.25">
      <c r="BF404" s="29"/>
    </row>
    <row r="405" spans="58:58" s="28" customFormat="1" ht="15" customHeight="1" x14ac:dyDescent="0.25">
      <c r="BF405" s="29"/>
    </row>
    <row r="406" spans="58:58" s="28" customFormat="1" ht="15" customHeight="1" x14ac:dyDescent="0.25">
      <c r="BF406" s="29"/>
    </row>
    <row r="407" spans="58:58" s="28" customFormat="1" ht="15" customHeight="1" x14ac:dyDescent="0.25">
      <c r="BF407" s="29"/>
    </row>
    <row r="408" spans="58:58" s="28" customFormat="1" ht="15" customHeight="1" x14ac:dyDescent="0.25">
      <c r="BF408" s="29"/>
    </row>
    <row r="409" spans="58:58" s="28" customFormat="1" ht="15" customHeight="1" x14ac:dyDescent="0.25">
      <c r="BF409" s="29"/>
    </row>
    <row r="410" spans="58:58" s="28" customFormat="1" ht="15" customHeight="1" x14ac:dyDescent="0.25">
      <c r="BF410" s="29"/>
    </row>
    <row r="411" spans="58:58" s="28" customFormat="1" ht="15" customHeight="1" x14ac:dyDescent="0.25">
      <c r="BF411" s="29"/>
    </row>
    <row r="412" spans="58:58" s="28" customFormat="1" ht="15" customHeight="1" x14ac:dyDescent="0.25">
      <c r="BF412" s="29"/>
    </row>
    <row r="413" spans="58:58" s="28" customFormat="1" ht="15" customHeight="1" x14ac:dyDescent="0.25">
      <c r="BF413" s="29"/>
    </row>
    <row r="414" spans="58:58" s="28" customFormat="1" ht="15" customHeight="1" x14ac:dyDescent="0.25">
      <c r="BF414" s="29"/>
    </row>
    <row r="415" spans="58:58" s="28" customFormat="1" ht="15" customHeight="1" x14ac:dyDescent="0.25">
      <c r="BF415" s="29"/>
    </row>
    <row r="416" spans="58:58" s="28" customFormat="1" ht="15" customHeight="1" x14ac:dyDescent="0.25">
      <c r="BF416" s="29"/>
    </row>
    <row r="417" spans="58:58" s="28" customFormat="1" ht="15" customHeight="1" x14ac:dyDescent="0.25">
      <c r="BF417" s="29"/>
    </row>
    <row r="418" spans="58:58" s="28" customFormat="1" ht="15" customHeight="1" x14ac:dyDescent="0.25">
      <c r="BF418" s="29"/>
    </row>
    <row r="419" spans="58:58" s="28" customFormat="1" ht="15" customHeight="1" x14ac:dyDescent="0.25">
      <c r="BF419" s="29"/>
    </row>
    <row r="420" spans="58:58" s="28" customFormat="1" ht="15" customHeight="1" x14ac:dyDescent="0.25">
      <c r="BF420" s="29"/>
    </row>
    <row r="421" spans="58:58" s="28" customFormat="1" ht="15" customHeight="1" x14ac:dyDescent="0.25">
      <c r="BF421" s="29"/>
    </row>
    <row r="422" spans="58:58" s="28" customFormat="1" ht="15" customHeight="1" x14ac:dyDescent="0.25">
      <c r="BF422" s="29"/>
    </row>
    <row r="423" spans="58:58" s="28" customFormat="1" ht="15" customHeight="1" x14ac:dyDescent="0.25">
      <c r="BF423" s="29"/>
    </row>
    <row r="424" spans="58:58" s="28" customFormat="1" ht="15" customHeight="1" x14ac:dyDescent="0.25">
      <c r="BF424" s="29"/>
    </row>
    <row r="425" spans="58:58" s="28" customFormat="1" ht="15" customHeight="1" x14ac:dyDescent="0.25">
      <c r="BF425" s="29"/>
    </row>
    <row r="426" spans="58:58" s="28" customFormat="1" ht="15" customHeight="1" x14ac:dyDescent="0.25">
      <c r="BF426" s="29"/>
    </row>
    <row r="427" spans="58:58" s="28" customFormat="1" ht="15" customHeight="1" x14ac:dyDescent="0.25">
      <c r="BF427" s="29"/>
    </row>
    <row r="428" spans="58:58" s="28" customFormat="1" ht="15" customHeight="1" x14ac:dyDescent="0.25">
      <c r="BF428" s="29"/>
    </row>
    <row r="429" spans="58:58" s="28" customFormat="1" ht="15" customHeight="1" x14ac:dyDescent="0.25">
      <c r="BF429" s="29"/>
    </row>
    <row r="430" spans="58:58" s="28" customFormat="1" ht="15" customHeight="1" x14ac:dyDescent="0.25">
      <c r="BF430" s="29"/>
    </row>
    <row r="431" spans="58:58" s="28" customFormat="1" ht="15" customHeight="1" x14ac:dyDescent="0.25">
      <c r="BF431" s="29"/>
    </row>
    <row r="432" spans="58:58" s="28" customFormat="1" ht="15" customHeight="1" x14ac:dyDescent="0.25">
      <c r="BF432" s="29"/>
    </row>
    <row r="433" spans="58:58" s="28" customFormat="1" ht="15" customHeight="1" x14ac:dyDescent="0.25">
      <c r="BF433" s="29"/>
    </row>
    <row r="434" spans="58:58" s="28" customFormat="1" ht="15" customHeight="1" x14ac:dyDescent="0.25">
      <c r="BF434" s="29"/>
    </row>
    <row r="435" spans="58:58" s="28" customFormat="1" ht="15" customHeight="1" x14ac:dyDescent="0.25">
      <c r="BF435" s="29"/>
    </row>
    <row r="436" spans="58:58" s="28" customFormat="1" ht="15" customHeight="1" x14ac:dyDescent="0.25">
      <c r="BF436" s="29"/>
    </row>
    <row r="437" spans="58:58" s="28" customFormat="1" ht="15" customHeight="1" x14ac:dyDescent="0.25">
      <c r="BF437" s="29"/>
    </row>
    <row r="438" spans="58:58" s="28" customFormat="1" ht="15" customHeight="1" x14ac:dyDescent="0.25">
      <c r="BF438" s="29"/>
    </row>
    <row r="439" spans="58:58" s="28" customFormat="1" ht="15" customHeight="1" x14ac:dyDescent="0.25">
      <c r="BF439" s="29"/>
    </row>
    <row r="440" spans="58:58" s="28" customFormat="1" ht="15" customHeight="1" x14ac:dyDescent="0.25">
      <c r="BF440" s="29"/>
    </row>
    <row r="441" spans="58:58" s="28" customFormat="1" ht="15" customHeight="1" x14ac:dyDescent="0.25">
      <c r="BF441" s="29"/>
    </row>
    <row r="442" spans="58:58" s="28" customFormat="1" ht="15" customHeight="1" x14ac:dyDescent="0.25">
      <c r="BF442" s="29"/>
    </row>
    <row r="443" spans="58:58" s="28" customFormat="1" ht="15" customHeight="1" x14ac:dyDescent="0.25">
      <c r="BF443" s="29"/>
    </row>
    <row r="444" spans="58:58" s="28" customFormat="1" ht="15" customHeight="1" x14ac:dyDescent="0.25">
      <c r="BF444" s="29"/>
    </row>
    <row r="445" spans="58:58" s="28" customFormat="1" ht="15" customHeight="1" x14ac:dyDescent="0.25">
      <c r="BF445" s="29"/>
    </row>
    <row r="446" spans="58:58" s="28" customFormat="1" ht="15" customHeight="1" x14ac:dyDescent="0.25">
      <c r="BF446" s="29"/>
    </row>
    <row r="447" spans="58:58" s="28" customFormat="1" ht="15" customHeight="1" x14ac:dyDescent="0.25">
      <c r="BF447" s="29"/>
    </row>
    <row r="448" spans="58:58" s="28" customFormat="1" ht="15" customHeight="1" x14ac:dyDescent="0.25">
      <c r="BF448" s="29"/>
    </row>
    <row r="449" spans="58:58" s="28" customFormat="1" ht="15" customHeight="1" x14ac:dyDescent="0.25">
      <c r="BF449" s="29"/>
    </row>
    <row r="450" spans="58:58" s="28" customFormat="1" ht="15" customHeight="1" x14ac:dyDescent="0.25">
      <c r="BF450" s="29"/>
    </row>
    <row r="451" spans="58:58" s="28" customFormat="1" ht="15" customHeight="1" x14ac:dyDescent="0.25">
      <c r="BF451" s="29"/>
    </row>
    <row r="452" spans="58:58" s="28" customFormat="1" ht="15" customHeight="1" x14ac:dyDescent="0.25">
      <c r="BF452" s="29"/>
    </row>
    <row r="453" spans="58:58" s="28" customFormat="1" ht="15" customHeight="1" x14ac:dyDescent="0.25">
      <c r="BF453" s="29"/>
    </row>
    <row r="454" spans="58:58" s="28" customFormat="1" ht="15" customHeight="1" x14ac:dyDescent="0.25">
      <c r="BF454" s="29"/>
    </row>
    <row r="455" spans="58:58" s="28" customFormat="1" ht="15" customHeight="1" x14ac:dyDescent="0.25">
      <c r="BF455" s="29"/>
    </row>
    <row r="456" spans="58:58" s="28" customFormat="1" ht="15" customHeight="1" x14ac:dyDescent="0.25">
      <c r="BF456" s="29"/>
    </row>
    <row r="457" spans="58:58" s="28" customFormat="1" ht="15" customHeight="1" x14ac:dyDescent="0.25">
      <c r="BF457" s="29"/>
    </row>
    <row r="458" spans="58:58" s="28" customFormat="1" ht="15" customHeight="1" x14ac:dyDescent="0.25">
      <c r="BF458" s="29"/>
    </row>
    <row r="459" spans="58:58" s="28" customFormat="1" ht="15" customHeight="1" x14ac:dyDescent="0.25">
      <c r="BF459" s="29"/>
    </row>
    <row r="460" spans="58:58" s="28" customFormat="1" ht="15" customHeight="1" x14ac:dyDescent="0.25">
      <c r="BF460" s="29"/>
    </row>
    <row r="461" spans="58:58" s="28" customFormat="1" ht="15" customHeight="1" x14ac:dyDescent="0.25">
      <c r="BF461" s="29"/>
    </row>
    <row r="462" spans="58:58" s="28" customFormat="1" ht="15" customHeight="1" x14ac:dyDescent="0.25">
      <c r="BF462" s="29"/>
    </row>
    <row r="463" spans="58:58" s="28" customFormat="1" ht="15" customHeight="1" x14ac:dyDescent="0.25">
      <c r="BF463" s="29"/>
    </row>
    <row r="464" spans="58:58" s="28" customFormat="1" ht="15" customHeight="1" x14ac:dyDescent="0.25">
      <c r="BF464" s="29"/>
    </row>
    <row r="465" spans="58:58" s="28" customFormat="1" ht="15" customHeight="1" x14ac:dyDescent="0.25">
      <c r="BF465" s="29"/>
    </row>
    <row r="466" spans="58:58" s="28" customFormat="1" ht="15" customHeight="1" x14ac:dyDescent="0.25">
      <c r="BF466" s="29"/>
    </row>
    <row r="467" spans="58:58" s="28" customFormat="1" ht="15" customHeight="1" x14ac:dyDescent="0.25">
      <c r="BF467" s="29"/>
    </row>
    <row r="468" spans="58:58" s="28" customFormat="1" ht="15" customHeight="1" x14ac:dyDescent="0.25">
      <c r="BF468" s="29"/>
    </row>
    <row r="469" spans="58:58" s="28" customFormat="1" ht="15" customHeight="1" x14ac:dyDescent="0.25">
      <c r="BF469" s="29"/>
    </row>
    <row r="470" spans="58:58" s="28" customFormat="1" ht="15" customHeight="1" x14ac:dyDescent="0.25">
      <c r="BF470" s="29"/>
    </row>
    <row r="471" spans="58:58" s="28" customFormat="1" ht="15" customHeight="1" x14ac:dyDescent="0.25">
      <c r="BF471" s="29"/>
    </row>
    <row r="472" spans="58:58" s="28" customFormat="1" ht="15" customHeight="1" x14ac:dyDescent="0.25">
      <c r="BF472" s="29"/>
    </row>
    <row r="473" spans="58:58" s="28" customFormat="1" ht="15" customHeight="1" x14ac:dyDescent="0.25">
      <c r="BF473" s="29"/>
    </row>
    <row r="474" spans="58:58" s="28" customFormat="1" ht="15" customHeight="1" x14ac:dyDescent="0.25">
      <c r="BF474" s="29"/>
    </row>
    <row r="475" spans="58:58" s="28" customFormat="1" ht="15" customHeight="1" x14ac:dyDescent="0.25">
      <c r="BF475" s="29"/>
    </row>
    <row r="476" spans="58:58" s="28" customFormat="1" ht="15" customHeight="1" x14ac:dyDescent="0.25">
      <c r="BF476" s="29"/>
    </row>
    <row r="477" spans="58:58" s="28" customFormat="1" ht="15" customHeight="1" x14ac:dyDescent="0.25">
      <c r="BF477" s="29"/>
    </row>
    <row r="478" spans="58:58" s="28" customFormat="1" ht="15" customHeight="1" x14ac:dyDescent="0.25">
      <c r="BF478" s="29"/>
    </row>
    <row r="479" spans="58:58" s="28" customFormat="1" ht="15" customHeight="1" x14ac:dyDescent="0.25">
      <c r="BF479" s="29"/>
    </row>
    <row r="480" spans="58:58" s="28" customFormat="1" ht="15" customHeight="1" x14ac:dyDescent="0.25">
      <c r="BF480" s="29"/>
    </row>
    <row r="481" spans="58:58" s="28" customFormat="1" ht="15" customHeight="1" x14ac:dyDescent="0.25">
      <c r="BF481" s="29"/>
    </row>
    <row r="482" spans="58:58" s="28" customFormat="1" ht="15" customHeight="1" x14ac:dyDescent="0.25">
      <c r="BF482" s="29"/>
    </row>
    <row r="483" spans="58:58" s="28" customFormat="1" ht="15" customHeight="1" x14ac:dyDescent="0.25">
      <c r="BF483" s="29"/>
    </row>
    <row r="484" spans="58:58" s="28" customFormat="1" ht="15" customHeight="1" x14ac:dyDescent="0.25">
      <c r="BF484" s="29"/>
    </row>
    <row r="485" spans="58:58" s="28" customFormat="1" ht="15" customHeight="1" x14ac:dyDescent="0.25">
      <c r="BF485" s="29"/>
    </row>
    <row r="486" spans="58:58" s="28" customFormat="1" ht="15" customHeight="1" x14ac:dyDescent="0.25">
      <c r="BF486" s="29"/>
    </row>
    <row r="487" spans="58:58" s="28" customFormat="1" ht="15" customHeight="1" x14ac:dyDescent="0.25">
      <c r="BF487" s="29"/>
    </row>
    <row r="488" spans="58:58" s="28" customFormat="1" ht="15" customHeight="1" x14ac:dyDescent="0.25">
      <c r="BF488" s="29"/>
    </row>
    <row r="489" spans="58:58" s="28" customFormat="1" ht="15" customHeight="1" x14ac:dyDescent="0.25">
      <c r="BF489" s="29"/>
    </row>
    <row r="490" spans="58:58" s="28" customFormat="1" ht="15" customHeight="1" x14ac:dyDescent="0.25">
      <c r="BF490" s="29"/>
    </row>
    <row r="491" spans="58:58" s="28" customFormat="1" ht="15" customHeight="1" x14ac:dyDescent="0.25">
      <c r="BF491" s="29"/>
    </row>
    <row r="492" spans="58:58" s="28" customFormat="1" ht="15" customHeight="1" x14ac:dyDescent="0.25">
      <c r="BF492" s="29"/>
    </row>
    <row r="493" spans="58:58" s="28" customFormat="1" ht="15" customHeight="1" x14ac:dyDescent="0.25">
      <c r="BF493" s="29"/>
    </row>
    <row r="494" spans="58:58" s="28" customFormat="1" ht="15" customHeight="1" x14ac:dyDescent="0.25">
      <c r="BF494" s="29"/>
    </row>
    <row r="495" spans="58:58" s="28" customFormat="1" ht="15" customHeight="1" x14ac:dyDescent="0.25">
      <c r="BF495" s="29"/>
    </row>
    <row r="496" spans="58:58" s="28" customFormat="1" ht="15" customHeight="1" x14ac:dyDescent="0.25">
      <c r="BF496" s="29"/>
    </row>
    <row r="497" spans="58:58" s="28" customFormat="1" ht="15" customHeight="1" x14ac:dyDescent="0.25">
      <c r="BF497" s="29"/>
    </row>
    <row r="498" spans="58:58" s="28" customFormat="1" ht="15" customHeight="1" x14ac:dyDescent="0.25">
      <c r="BF498" s="29"/>
    </row>
    <row r="499" spans="58:58" s="28" customFormat="1" ht="15" customHeight="1" x14ac:dyDescent="0.25">
      <c r="BF499" s="29"/>
    </row>
    <row r="500" spans="58:58" s="28" customFormat="1" ht="15" customHeight="1" x14ac:dyDescent="0.25">
      <c r="BF500" s="29"/>
    </row>
    <row r="501" spans="58:58" s="28" customFormat="1" ht="15" customHeight="1" x14ac:dyDescent="0.25">
      <c r="BF501" s="29"/>
    </row>
    <row r="502" spans="58:58" s="28" customFormat="1" ht="15" customHeight="1" x14ac:dyDescent="0.25">
      <c r="BF502" s="29"/>
    </row>
    <row r="503" spans="58:58" s="28" customFormat="1" ht="15" customHeight="1" x14ac:dyDescent="0.25">
      <c r="BF503" s="29"/>
    </row>
    <row r="504" spans="58:58" s="28" customFormat="1" ht="15" customHeight="1" x14ac:dyDescent="0.25">
      <c r="BF504" s="29"/>
    </row>
    <row r="505" spans="58:58" s="28" customFormat="1" ht="15" customHeight="1" x14ac:dyDescent="0.25">
      <c r="BF505" s="29"/>
    </row>
    <row r="506" spans="58:58" s="28" customFormat="1" ht="15" customHeight="1" x14ac:dyDescent="0.25">
      <c r="BF506" s="29"/>
    </row>
    <row r="507" spans="58:58" s="28" customFormat="1" ht="15" customHeight="1" x14ac:dyDescent="0.25">
      <c r="BF507" s="29"/>
    </row>
    <row r="508" spans="58:58" s="28" customFormat="1" ht="15" customHeight="1" x14ac:dyDescent="0.25">
      <c r="BF508" s="29"/>
    </row>
    <row r="509" spans="58:58" s="28" customFormat="1" ht="15" customHeight="1" x14ac:dyDescent="0.25">
      <c r="BF509" s="29"/>
    </row>
    <row r="510" spans="58:58" s="28" customFormat="1" ht="15" customHeight="1" x14ac:dyDescent="0.25">
      <c r="BF510" s="29"/>
    </row>
    <row r="511" spans="58:58" s="28" customFormat="1" ht="15" customHeight="1" x14ac:dyDescent="0.25">
      <c r="BF511" s="29"/>
    </row>
    <row r="512" spans="58:58" s="28" customFormat="1" ht="15" customHeight="1" x14ac:dyDescent="0.25">
      <c r="BF512" s="29"/>
    </row>
    <row r="513" spans="58:58" s="28" customFormat="1" ht="15" customHeight="1" x14ac:dyDescent="0.25">
      <c r="BF513" s="29"/>
    </row>
    <row r="514" spans="58:58" s="28" customFormat="1" ht="15" customHeight="1" x14ac:dyDescent="0.25">
      <c r="BF514" s="29"/>
    </row>
    <row r="515" spans="58:58" s="28" customFormat="1" ht="15" customHeight="1" x14ac:dyDescent="0.25">
      <c r="BF515" s="29"/>
    </row>
    <row r="516" spans="58:58" s="28" customFormat="1" ht="15" customHeight="1" x14ac:dyDescent="0.25">
      <c r="BF516" s="29"/>
    </row>
    <row r="517" spans="58:58" s="28" customFormat="1" ht="15" customHeight="1" x14ac:dyDescent="0.25">
      <c r="BF517" s="29"/>
    </row>
    <row r="518" spans="58:58" s="28" customFormat="1" ht="15" customHeight="1" x14ac:dyDescent="0.25">
      <c r="BF518" s="29"/>
    </row>
    <row r="519" spans="58:58" s="28" customFormat="1" ht="15" customHeight="1" x14ac:dyDescent="0.25">
      <c r="BF519" s="29"/>
    </row>
    <row r="520" spans="58:58" s="28" customFormat="1" ht="15" customHeight="1" x14ac:dyDescent="0.25">
      <c r="BF520" s="29"/>
    </row>
    <row r="521" spans="58:58" s="28" customFormat="1" ht="15" customHeight="1" x14ac:dyDescent="0.25">
      <c r="BF521" s="29"/>
    </row>
    <row r="522" spans="58:58" s="28" customFormat="1" ht="15" customHeight="1" x14ac:dyDescent="0.25">
      <c r="BF522" s="29"/>
    </row>
    <row r="523" spans="58:58" s="28" customFormat="1" ht="15" customHeight="1" x14ac:dyDescent="0.25">
      <c r="BF523" s="29"/>
    </row>
    <row r="524" spans="58:58" s="28" customFormat="1" ht="15" customHeight="1" x14ac:dyDescent="0.25">
      <c r="BF524" s="29"/>
    </row>
    <row r="525" spans="58:58" s="28" customFormat="1" ht="15" customHeight="1" x14ac:dyDescent="0.25">
      <c r="BF525" s="29"/>
    </row>
    <row r="526" spans="58:58" s="28" customFormat="1" ht="15" customHeight="1" x14ac:dyDescent="0.25">
      <c r="BF526" s="29"/>
    </row>
  </sheetData>
  <phoneticPr fontId="17" type="noConversion"/>
  <conditionalFormatting sqref="C2:CU14">
    <cfRule type="expression" dxfId="30" priority="5">
      <formula>LEN(C2)&lt;1</formula>
    </cfRule>
  </conditionalFormatting>
  <conditionalFormatting sqref="C2:CU2">
    <cfRule type="duplicateValues" dxfId="29" priority="109"/>
  </conditionalFormatting>
  <conditionalFormatting sqref="C1:CU1">
    <cfRule type="duplicateValues" dxfId="28" priority="111"/>
    <cfRule type="expression" dxfId="27" priority="112">
      <formula>LEN(C1)&lt;1</formula>
    </cfRule>
    <cfRule type="expression" dxfId="26" priority="113">
      <formula>LEN(C1)&lt;1</formula>
    </cfRule>
  </conditionalFormatting>
  <conditionalFormatting sqref="C8:CU8">
    <cfRule type="beginsWith" dxfId="25" priority="7" operator="beginsWith" text="nicht importieren">
      <formula>LEFT(C8,LEN("nicht importieren"))="nicht importieren"</formula>
    </cfRule>
  </conditionalFormatting>
  <conditionalFormatting sqref="C9:CU9">
    <cfRule type="beginsWith" dxfId="24" priority="6" operator="beginsWith" text="no_import">
      <formula>LEFT(C9,LEN("no_import"))="no_import"</formula>
    </cfRule>
  </conditionalFormatting>
  <conditionalFormatting sqref="C14:CU14">
    <cfRule type="expression" dxfId="23" priority="2">
      <formula>COUNTIF(C$14,"ERFORDERLICH*")+COUNTIF(C$14,"EMPFOHLEN*")&gt;0</formula>
    </cfRule>
  </conditionalFormatting>
  <conditionalFormatting sqref="C2:CU17">
    <cfRule type="expression" dxfId="22" priority="17">
      <formula>LEN(C2)&lt;1</formula>
    </cfRule>
    <cfRule type="expression" dxfId="21" priority="20">
      <formula>LEN(C2)&gt;1</formula>
    </cfRule>
  </conditionalFormatting>
  <conditionalFormatting sqref="C3:CU13">
    <cfRule type="expression" dxfId="20" priority="1">
      <formula>COUNTIF(C3, "~?*")&gt;0</formula>
    </cfRule>
  </conditionalFormatting>
  <pageMargins left="0.7" right="0.7" top="0.78749999999999998" bottom="0.78749999999999998" header="0.511811023622047" footer="0.511811023622047"/>
  <pageSetup paperSize="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21B32-FDC8-4C9B-99A5-054F2796C805}">
  <sheetPr>
    <tabColor theme="8" tint="0.79998168889431442"/>
  </sheetPr>
  <dimension ref="A1:AA62"/>
  <sheetViews>
    <sheetView tabSelected="1" showOutlineSymbols="0" workbookViewId="0">
      <selection activeCell="A5" sqref="A5"/>
    </sheetView>
  </sheetViews>
  <sheetFormatPr baseColWidth="10" defaultRowHeight="15" x14ac:dyDescent="0.25"/>
  <cols>
    <col min="1" max="1" width="23.28515625" bestFit="1" customWidth="1"/>
    <col min="2" max="2" width="59" customWidth="1"/>
    <col min="3" max="4" width="22.7109375" bestFit="1" customWidth="1"/>
    <col min="5" max="6" width="18.5703125" bestFit="1" customWidth="1"/>
    <col min="7" max="7" width="31.7109375" bestFit="1" customWidth="1"/>
    <col min="8" max="8" width="35.85546875" bestFit="1" customWidth="1"/>
    <col min="9" max="9" width="30.28515625" bestFit="1" customWidth="1"/>
    <col min="10" max="10" width="18.5703125" bestFit="1" customWidth="1"/>
    <col min="11" max="11" width="18.7109375" bestFit="1" customWidth="1"/>
    <col min="12" max="12" width="19.7109375" bestFit="1" customWidth="1"/>
  </cols>
  <sheetData>
    <row r="1" spans="1:27" ht="133.5" customHeight="1" x14ac:dyDescent="0.25">
      <c r="A1" s="89" t="s">
        <v>1329</v>
      </c>
      <c r="B1" s="89"/>
      <c r="C1" s="89"/>
      <c r="D1" s="89"/>
      <c r="E1" s="89"/>
    </row>
    <row r="2" spans="1:27" x14ac:dyDescent="0.25">
      <c r="A2" s="22"/>
      <c r="B2" s="22"/>
    </row>
    <row r="3" spans="1:27" s="17" customFormat="1" ht="15.75" thickBot="1" x14ac:dyDescent="0.3">
      <c r="A3" s="17" t="s">
        <v>3</v>
      </c>
      <c r="B3" s="17" t="s">
        <v>1299</v>
      </c>
      <c r="C3" s="23" t="s">
        <v>4</v>
      </c>
      <c r="D3" s="23" t="s">
        <v>5</v>
      </c>
      <c r="E3" s="23" t="s">
        <v>6</v>
      </c>
      <c r="F3" s="23" t="s">
        <v>7</v>
      </c>
      <c r="G3" s="23" t="s">
        <v>8</v>
      </c>
      <c r="H3" s="23" t="s">
        <v>9</v>
      </c>
      <c r="I3" s="23" t="s">
        <v>10</v>
      </c>
      <c r="J3" s="23" t="s">
        <v>11</v>
      </c>
      <c r="K3" s="23" t="s">
        <v>12</v>
      </c>
      <c r="L3" s="23" t="s">
        <v>13</v>
      </c>
      <c r="M3" s="23" t="s">
        <v>1166</v>
      </c>
      <c r="N3" s="23" t="s">
        <v>1167</v>
      </c>
      <c r="O3" s="23" t="s">
        <v>1168</v>
      </c>
      <c r="P3" s="23" t="s">
        <v>1169</v>
      </c>
      <c r="Q3" s="23" t="s">
        <v>1170</v>
      </c>
      <c r="R3" s="23" t="s">
        <v>1171</v>
      </c>
      <c r="S3" s="23" t="s">
        <v>1172</v>
      </c>
      <c r="T3" s="23" t="s">
        <v>1173</v>
      </c>
      <c r="U3" s="23" t="s">
        <v>1174</v>
      </c>
      <c r="V3" s="23" t="s">
        <v>1175</v>
      </c>
      <c r="W3" s="23" t="s">
        <v>1176</v>
      </c>
      <c r="X3" s="23" t="s">
        <v>1177</v>
      </c>
      <c r="Y3" s="23" t="s">
        <v>1178</v>
      </c>
      <c r="Z3" s="23" t="s">
        <v>1179</v>
      </c>
      <c r="AA3" s="23" t="s">
        <v>1180</v>
      </c>
    </row>
    <row r="5" spans="1:27" x14ac:dyDescent="0.25">
      <c r="A5" s="21" t="s">
        <v>1119</v>
      </c>
      <c r="B5" s="21"/>
    </row>
    <row r="6" spans="1:27" x14ac:dyDescent="0.25">
      <c r="A6" t="s">
        <v>1</v>
      </c>
      <c r="C6" t="s">
        <v>1120</v>
      </c>
      <c r="D6" t="s">
        <v>1121</v>
      </c>
    </row>
    <row r="7" spans="1:27" x14ac:dyDescent="0.25">
      <c r="A7" t="s">
        <v>285</v>
      </c>
      <c r="B7" s="35" t="str" cm="1">
        <f t="array" aca="1" ref="B7" ca="1">_xlfn.LET(
  _xlpm.DiesesTabellenBlatt,
    MID(CELL("Dateiname"),SEARCH("]",CELL("Dateiname"))+1,255),
  _xlpm.ZeUrsprWert,$C$6, _xlpm.ZeÜbWert,$C$7,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Feldübersetzungen!$C$6:$CY$6;
 ÜbsFindBereich; Feldübersetzungen!$C$7:$CY$7; FallsNichtsGefunden; "";
 WENN(ISTLEER(ZeWert); "";
   XVERWEIS(ZeWert; ÜbersetzungsSuchBereich; ÜbsFindBereich; FallsNichtsGefunden)
 )
)</v>
      </c>
      <c r="C7" t="s">
        <v>1122</v>
      </c>
      <c r="D7" t="s">
        <v>1123</v>
      </c>
    </row>
    <row r="8" spans="1:27" x14ac:dyDescent="0.25">
      <c r="B8" s="35"/>
    </row>
    <row r="9" spans="1:27" x14ac:dyDescent="0.25">
      <c r="A9" s="21" t="s">
        <v>1218</v>
      </c>
      <c r="B9" s="35"/>
    </row>
    <row r="10" spans="1:27" x14ac:dyDescent="0.25">
      <c r="A10" t="s">
        <v>1</v>
      </c>
      <c r="B10" s="35"/>
      <c r="C10" t="s">
        <v>1219</v>
      </c>
      <c r="D10" t="s">
        <v>1220</v>
      </c>
    </row>
    <row r="11" spans="1:27" x14ac:dyDescent="0.25">
      <c r="A11" t="s">
        <v>120</v>
      </c>
      <c r="B11" s="35" t="str" cm="1">
        <f t="array" aca="1" ref="B11" ca="1">_xlfn.LET(
  _xlpm.DiesesTabellenBlatt,
    MID(CELL("Dateiname"),SEARCH("]",CELL("Dateiname"))+1,255),
  _xlpm.ZeUrsprWert,$C$10, _xlpm.ZeÜbWert,$C$11,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Feldübersetzungen!$C$10:$CY$10;
 ÜbsFindBereich; Feldübersetzungen!$C$11:$CY$11; FallsNichtsGefunden; "";
 WENN(ISTLEER(ZeWert); "";
   XVERWEIS(ZeWert; ÜbersetzungsSuchBereich; ÜbsFindBereich; FallsNichtsGefunden)
 )
)</v>
      </c>
      <c r="C11" t="s">
        <v>1225</v>
      </c>
      <c r="D11" t="s">
        <v>1226</v>
      </c>
    </row>
    <row r="12" spans="1:27" x14ac:dyDescent="0.25">
      <c r="A12" t="s">
        <v>315</v>
      </c>
      <c r="B12" s="35"/>
      <c r="C12" t="s">
        <v>1221</v>
      </c>
      <c r="D12" t="s">
        <v>1222</v>
      </c>
    </row>
    <row r="13" spans="1:27" x14ac:dyDescent="0.25">
      <c r="A13" t="s">
        <v>285</v>
      </c>
      <c r="B13" s="35"/>
      <c r="C13" t="s">
        <v>1223</v>
      </c>
      <c r="D13" t="s">
        <v>1224</v>
      </c>
    </row>
    <row r="15" spans="1:27" x14ac:dyDescent="0.25">
      <c r="A15" s="21" t="s">
        <v>709</v>
      </c>
      <c r="B15" s="21"/>
    </row>
    <row r="16" spans="1:27" x14ac:dyDescent="0.25">
      <c r="A16" t="s">
        <v>1</v>
      </c>
      <c r="C16" t="s">
        <v>1034</v>
      </c>
      <c r="D16" t="s">
        <v>1035</v>
      </c>
      <c r="E16" t="s">
        <v>1036</v>
      </c>
      <c r="F16" t="s">
        <v>1037</v>
      </c>
      <c r="G16" t="s">
        <v>1038</v>
      </c>
      <c r="H16" t="s">
        <v>1039</v>
      </c>
      <c r="I16" t="s">
        <v>1040</v>
      </c>
      <c r="J16" t="s">
        <v>1041</v>
      </c>
    </row>
    <row r="17" spans="1:11" x14ac:dyDescent="0.25">
      <c r="A17" t="s">
        <v>285</v>
      </c>
      <c r="B17" s="35" t="str" cm="1">
        <f t="array" aca="1" ref="B17" ca="1">_xlfn.LET(
  _xlpm.DiesesTabellenBlatt,
    MID(CELL("Dateiname"),SEARCH("]",CELL("Dateiname"))+1,255),
  _xlpm.ZeUrsprWert,$C$16, _xlpm.ZeÜbWert,$C$17,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Feldübersetzungen!$C$16:$CY$16;
 ÜbsFindBereich; Feldübersetzungen!$C$17:$CY$17; FallsNichtsGefunden; "";
 WENN(ISTLEER(ZeWert); "";
   XVERWEIS(ZeWert; ÜbersetzungsSuchBereich; ÜbsFindBereich; FallsNichtsGefunden)
 )
)</v>
      </c>
      <c r="C17" t="s">
        <v>1042</v>
      </c>
      <c r="D17" t="s">
        <v>1043</v>
      </c>
      <c r="E17" t="s">
        <v>1044</v>
      </c>
      <c r="F17" t="s">
        <v>1045</v>
      </c>
      <c r="G17" t="s">
        <v>1046</v>
      </c>
      <c r="H17" t="s">
        <v>1045</v>
      </c>
      <c r="I17" t="s">
        <v>1047</v>
      </c>
      <c r="J17" t="s">
        <v>1048</v>
      </c>
    </row>
    <row r="18" spans="1:11" x14ac:dyDescent="0.25">
      <c r="B18" s="35"/>
    </row>
    <row r="19" spans="1:11" x14ac:dyDescent="0.25">
      <c r="A19" s="21" t="s">
        <v>512</v>
      </c>
    </row>
    <row r="20" spans="1:11" x14ac:dyDescent="0.25">
      <c r="A20" t="s">
        <v>1</v>
      </c>
      <c r="C20" t="s">
        <v>1269</v>
      </c>
      <c r="D20" t="s">
        <v>1270</v>
      </c>
      <c r="E20" t="s">
        <v>1271</v>
      </c>
      <c r="F20" t="s">
        <v>1272</v>
      </c>
      <c r="G20" t="s">
        <v>1273</v>
      </c>
      <c r="H20" t="s">
        <v>1274</v>
      </c>
      <c r="I20" t="s">
        <v>1275</v>
      </c>
    </row>
    <row r="21" spans="1:11" x14ac:dyDescent="0.25">
      <c r="A21" t="s">
        <v>1268</v>
      </c>
      <c r="C21" t="s">
        <v>1269</v>
      </c>
      <c r="D21" t="s">
        <v>1276</v>
      </c>
      <c r="E21" t="s">
        <v>1277</v>
      </c>
      <c r="F21" t="s">
        <v>1278</v>
      </c>
      <c r="G21" t="s">
        <v>1273</v>
      </c>
      <c r="H21" t="s">
        <v>1274</v>
      </c>
      <c r="I21" t="s">
        <v>1275</v>
      </c>
    </row>
    <row r="22" spans="1:11" x14ac:dyDescent="0.25">
      <c r="A22" t="s">
        <v>315</v>
      </c>
      <c r="C22" t="s">
        <v>1282</v>
      </c>
      <c r="D22" t="s">
        <v>1276</v>
      </c>
      <c r="E22" t="s">
        <v>1277</v>
      </c>
      <c r="F22" t="s">
        <v>1278</v>
      </c>
      <c r="G22" t="s">
        <v>1273</v>
      </c>
      <c r="H22" t="s">
        <v>1279</v>
      </c>
      <c r="I22" t="s">
        <v>1275</v>
      </c>
    </row>
    <row r="24" spans="1:11" x14ac:dyDescent="0.25">
      <c r="A24" s="21" t="s">
        <v>1097</v>
      </c>
      <c r="B24" s="21"/>
    </row>
    <row r="25" spans="1:11" x14ac:dyDescent="0.25">
      <c r="A25" t="s">
        <v>1</v>
      </c>
      <c r="C25" t="s">
        <v>216</v>
      </c>
      <c r="D25" t="s">
        <v>1089</v>
      </c>
      <c r="E25" t="s">
        <v>217</v>
      </c>
      <c r="F25" t="s">
        <v>1090</v>
      </c>
      <c r="G25" t="s">
        <v>1091</v>
      </c>
      <c r="H25" t="s">
        <v>1092</v>
      </c>
      <c r="I25" t="s">
        <v>1093</v>
      </c>
      <c r="J25" t="s">
        <v>1094</v>
      </c>
      <c r="K25" t="s">
        <v>1095</v>
      </c>
    </row>
    <row r="26" spans="1:11" x14ac:dyDescent="0.25">
      <c r="A26" t="s">
        <v>1098</v>
      </c>
      <c r="B26" s="35" t="str" cm="1">
        <f t="array" aca="1" ref="B26" ca="1">_xlfn.LET(
  _xlpm.DiesesTabellenBlatt,
    MID(CELL("Dateiname"),SEARCH("]",CELL("Dateiname"))+1,255),
  _xlpm.ZeUrsprWert,$C$25, _xlpm.ZeÜbWert,$C$26,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Feldübersetzungen!$C$25:$CY$25;
 ÜbsFindBereich; Feldübersetzungen!$C$26:$CY$26; FallsNichtsGefunden; "";
 WENN(ISTLEER(ZeWert); "";
   XVERWEIS(ZeWert; ÜbersetzungsSuchBereich; ÜbsFindBereich; FallsNichtsGefunden)
 )
)</v>
      </c>
      <c r="C26" t="s">
        <v>1099</v>
      </c>
      <c r="D26" t="s">
        <v>1013</v>
      </c>
      <c r="E26" t="s">
        <v>1100</v>
      </c>
      <c r="F26" t="s">
        <v>1101</v>
      </c>
      <c r="G26" t="s">
        <v>387</v>
      </c>
      <c r="H26" t="s">
        <v>1102</v>
      </c>
      <c r="I26" t="s">
        <v>1103</v>
      </c>
      <c r="J26" t="s">
        <v>1104</v>
      </c>
      <c r="K26" t="s">
        <v>1105</v>
      </c>
    </row>
    <row r="27" spans="1:11" x14ac:dyDescent="0.25">
      <c r="A27" t="s">
        <v>285</v>
      </c>
      <c r="B27" s="35" t="str" cm="1">
        <f t="array" aca="1" ref="B27" ca="1">_xlfn.LET(
  _xlpm.DiesesTabellenBlatt,
    MID(CELL("Dateiname"),SEARCH("]",CELL("Dateiname"))+1,255),
  _xlpm.ZeUrsprWert,$C$25, _xlpm.ZeÜbWert,$C$27,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Feldübersetzungen!$C$25:$CY$25;
 ÜbsFindBereich; Feldübersetzungen!$C$27:$CY$27; FallsNichtsGefunden; "";
 WENN(ISTLEER(ZeWert); "";
   XVERWEIS(ZeWert; ÜbersetzungsSuchBereich; ÜbsFindBereich; FallsNichtsGefunden)
 )
)</v>
      </c>
      <c r="C27" t="s">
        <v>1106</v>
      </c>
      <c r="D27" t="s">
        <v>1107</v>
      </c>
      <c r="E27" t="s">
        <v>1108</v>
      </c>
      <c r="F27" t="s">
        <v>1109</v>
      </c>
      <c r="G27" t="s">
        <v>1110</v>
      </c>
      <c r="H27" t="s">
        <v>1111</v>
      </c>
      <c r="I27" t="s">
        <v>1112</v>
      </c>
      <c r="J27" t="s">
        <v>1113</v>
      </c>
      <c r="K27" t="s">
        <v>1114</v>
      </c>
    </row>
    <row r="28" spans="1:11" x14ac:dyDescent="0.25">
      <c r="A28" t="s">
        <v>1115</v>
      </c>
      <c r="B28" s="35" t="str" cm="1">
        <f t="array" aca="1" ref="B28" ca="1">_xlfn.LET(
  _xlpm.DiesesTabellenBlatt,
    MID(CELL("Dateiname"),SEARCH("]",CELL("Dateiname"))+1,255),
  _xlpm.ZeUrsprWert,$C$26, _xlpm.ZeÜbWert,$C$28,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Feldübersetzungen!$C$26:$CY$26;
 ÜbsFindBereich; Feldübersetzungen!$C$28:$CY$28; FallsNichtsGefunden; "";
 WENN(ISTLEER(ZeWert); "";
   XVERWEIS(ZeWert; ÜbersetzungsSuchBereich; ÜbsFindBereich; FallsNichtsGefunden)
 )
)</v>
      </c>
      <c r="C28" t="s">
        <v>1099</v>
      </c>
      <c r="D28" t="s">
        <v>1116</v>
      </c>
      <c r="E28" t="s">
        <v>400</v>
      </c>
      <c r="F28" t="s">
        <v>1117</v>
      </c>
      <c r="G28" t="s">
        <v>387</v>
      </c>
      <c r="H28" t="s">
        <v>1102</v>
      </c>
      <c r="I28" t="s">
        <v>1103</v>
      </c>
      <c r="J28" t="s">
        <v>1104</v>
      </c>
      <c r="K28" t="s">
        <v>1118</v>
      </c>
    </row>
    <row r="30" spans="1:11" x14ac:dyDescent="0.25">
      <c r="A30" s="21" t="s">
        <v>139</v>
      </c>
      <c r="B30" s="21"/>
    </row>
    <row r="31" spans="1:11" x14ac:dyDescent="0.25">
      <c r="A31" t="s">
        <v>1</v>
      </c>
      <c r="C31" t="s">
        <v>1049</v>
      </c>
      <c r="D31" t="s">
        <v>1050</v>
      </c>
      <c r="E31" t="s">
        <v>1051</v>
      </c>
      <c r="F31" t="s">
        <v>1052</v>
      </c>
      <c r="G31" t="s">
        <v>1053</v>
      </c>
    </row>
    <row r="32" spans="1:11" x14ac:dyDescent="0.25">
      <c r="A32" t="s">
        <v>285</v>
      </c>
      <c r="B32" s="35" t="str" cm="1">
        <f t="array" aca="1" ref="B32" ca="1">_xlfn.LET(
  _xlpm.DiesesTabellenBlatt,
    MID(CELL("Dateiname"),SEARCH("]",CELL("Dateiname"))+1,255),
  _xlpm.ZeUrsprWert,$C$31, _xlpm.ZeÜbWert,$C$32,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Feldübersetzungen!$C$31:$CY$31;
 ÜbsFindBereich; Feldübersetzungen!$C$32:$CY$32; FallsNichtsGefunden; "";
 WENN(ISTLEER(ZeWert); "";
   XVERWEIS(ZeWert; ÜbersetzungsSuchBereich; ÜbsFindBereich; FallsNichtsGefunden)
 )
)</v>
      </c>
      <c r="C32" t="s">
        <v>1054</v>
      </c>
      <c r="D32" t="s">
        <v>1055</v>
      </c>
      <c r="E32" t="s">
        <v>1056</v>
      </c>
      <c r="F32" t="s">
        <v>1057</v>
      </c>
      <c r="G32" t="s">
        <v>1058</v>
      </c>
    </row>
    <row r="34" spans="1:12" x14ac:dyDescent="0.25">
      <c r="A34" s="21" t="s">
        <v>1096</v>
      </c>
      <c r="B34" s="21"/>
    </row>
    <row r="35" spans="1:12" x14ac:dyDescent="0.25">
      <c r="A35" t="s">
        <v>1</v>
      </c>
      <c r="C35" t="s">
        <v>1061</v>
      </c>
      <c r="D35" t="s">
        <v>1062</v>
      </c>
      <c r="E35" t="s">
        <v>1063</v>
      </c>
    </row>
    <row r="36" spans="1:12" x14ac:dyDescent="0.25">
      <c r="A36" t="s">
        <v>285</v>
      </c>
      <c r="B36" s="35" t="str" cm="1">
        <f t="array" aca="1" ref="B36" ca="1">_xlfn.LET(
  _xlpm.DiesesTabellenBlatt,
    MID(CELL("Dateiname"),SEARCH("]",CELL("Dateiname"))+1,255),
  _xlpm.ZeUrsprWert,$C$35, _xlpm.ZeÜbWert,$C$36,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Feldübersetzungen!$C$35:$CY$35;
 ÜbsFindBereich; Feldübersetzungen!$C$36:$CY$36; FallsNichtsGefunden; "";
 WENN(ISTLEER(ZeWert); "";
   XVERWEIS(ZeWert; ÜbersetzungsSuchBereich; ÜbsFindBereich; FallsNichtsGefunden)
 )
)</v>
      </c>
      <c r="C36" t="s">
        <v>1064</v>
      </c>
      <c r="D36" t="s">
        <v>1065</v>
      </c>
      <c r="E36" t="s">
        <v>1066</v>
      </c>
    </row>
    <row r="38" spans="1:12" x14ac:dyDescent="0.25">
      <c r="A38" s="21" t="s">
        <v>143</v>
      </c>
      <c r="B38" s="21"/>
    </row>
    <row r="39" spans="1:12" x14ac:dyDescent="0.25">
      <c r="A39" s="3" t="s">
        <v>1</v>
      </c>
      <c r="C39" t="s">
        <v>17</v>
      </c>
      <c r="D39" t="s">
        <v>15</v>
      </c>
      <c r="E39" t="s">
        <v>16</v>
      </c>
      <c r="F39" t="s">
        <v>18</v>
      </c>
      <c r="G39" t="s">
        <v>19</v>
      </c>
      <c r="H39" t="s">
        <v>20</v>
      </c>
      <c r="I39" t="s">
        <v>21</v>
      </c>
      <c r="J39" t="s">
        <v>1148</v>
      </c>
      <c r="K39" t="s">
        <v>1149</v>
      </c>
      <c r="L39" s="3" t="s">
        <v>1031</v>
      </c>
    </row>
    <row r="40" spans="1:12" x14ac:dyDescent="0.25">
      <c r="A40" s="3" t="s">
        <v>285</v>
      </c>
      <c r="B40" s="35" t="str" cm="1">
        <f t="array" aca="1" ref="B40" ca="1">_xlfn.LET(
  _xlpm.DiesesTabellenBlatt,
    MID(CELL("Dateiname"),SEARCH("]",CELL("Dateiname"))+1,255),
  _xlpm.ZeUrsprWert,$C$39, _xlpm.ZeÜbWert,$C$40,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Feldübersetzungen!$C$39:$CY$39;
 ÜbsFindBereich; Feldübersetzungen!$C$40:$CY$40; FallsNichtsGefunden; "";
 WENN(ISTLEER(ZeWert); "";
   XVERWEIS(ZeWert; ÜbersetzungsSuchBereich; ÜbsFindBereich; FallsNichtsGefunden)
 )
)</v>
      </c>
      <c r="C40" s="3" t="s">
        <v>1029</v>
      </c>
      <c r="D40" s="3" t="s">
        <v>1027</v>
      </c>
      <c r="E40" s="3" t="s">
        <v>1028</v>
      </c>
      <c r="F40" s="3" t="s">
        <v>1030</v>
      </c>
      <c r="G40" s="3" t="s">
        <v>1143</v>
      </c>
      <c r="H40" s="3" t="s">
        <v>1144</v>
      </c>
      <c r="I40" s="3" t="s">
        <v>1145</v>
      </c>
      <c r="J40" s="3" t="s">
        <v>1146</v>
      </c>
      <c r="K40" t="s">
        <v>1147</v>
      </c>
      <c r="L40" s="3" t="s">
        <v>1033</v>
      </c>
    </row>
    <row r="41" spans="1:12" x14ac:dyDescent="0.25">
      <c r="A41" s="3"/>
      <c r="C41" s="3"/>
      <c r="D41" s="3"/>
      <c r="E41" s="3"/>
      <c r="F41" s="3"/>
      <c r="G41" s="3"/>
      <c r="H41" s="3"/>
      <c r="I41" s="3"/>
      <c r="J41" s="3"/>
    </row>
    <row r="42" spans="1:12" x14ac:dyDescent="0.25">
      <c r="A42" s="21" t="s">
        <v>1140</v>
      </c>
      <c r="B42" s="21"/>
      <c r="C42" s="3"/>
      <c r="D42" s="3"/>
      <c r="E42" s="3"/>
      <c r="F42" s="3"/>
      <c r="G42" s="3"/>
      <c r="H42" s="3"/>
      <c r="I42" s="3"/>
      <c r="J42" s="3"/>
    </row>
    <row r="43" spans="1:12" x14ac:dyDescent="0.25">
      <c r="A43" s="3" t="s">
        <v>1</v>
      </c>
      <c r="C43" s="3" t="s">
        <v>1137</v>
      </c>
      <c r="D43" s="3" t="s">
        <v>1138</v>
      </c>
      <c r="E43" s="3" t="s">
        <v>1139</v>
      </c>
      <c r="F43" s="3"/>
      <c r="G43" s="3"/>
      <c r="H43" s="3"/>
      <c r="I43" s="3"/>
      <c r="J43" s="3"/>
    </row>
    <row r="44" spans="1:12" x14ac:dyDescent="0.25">
      <c r="A44" s="3" t="s">
        <v>285</v>
      </c>
      <c r="B44" s="35" t="str" cm="1">
        <f t="array" aca="1" ref="B44" ca="1">_xlfn.LET(
  _xlpm.DiesesTabellenBlatt,
    MID(CELL("Dateiname"),SEARCH("]",CELL("Dateiname"))+1,255),
  _xlpm.ZeUrsprWert,$C$43, _xlpm.ZeÜbWert,$C$44,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Feldübersetzungen!$C$43:$CY$43;
 ÜbsFindBereich; Feldübersetzungen!$C$44:$CY$44; FallsNichtsGefunden; "";
 WENN(ISTLEER(ZeWert); "";
   XVERWEIS(ZeWert; ÜbersetzungsSuchBereich; ÜbsFindBereich; FallsNichtsGefunden)
 )
)</v>
      </c>
      <c r="C44" s="3" t="s">
        <v>1141</v>
      </c>
      <c r="D44" s="3" t="s">
        <v>1138</v>
      </c>
      <c r="E44" s="3" t="s">
        <v>1142</v>
      </c>
      <c r="F44" s="3"/>
      <c r="G44" s="3"/>
      <c r="H44" s="3"/>
      <c r="I44" s="3"/>
      <c r="J44" s="3"/>
    </row>
    <row r="45" spans="1:12" x14ac:dyDescent="0.25">
      <c r="A45" s="3"/>
      <c r="C45" s="3"/>
      <c r="D45" s="3"/>
      <c r="E45" s="3"/>
      <c r="F45" s="3"/>
      <c r="G45" s="3"/>
      <c r="H45" s="3"/>
      <c r="I45" s="3"/>
      <c r="J45" s="3"/>
    </row>
    <row r="46" spans="1:12" x14ac:dyDescent="0.25">
      <c r="A46" s="21" t="s">
        <v>1237</v>
      </c>
      <c r="C46" s="3"/>
      <c r="D46" s="3"/>
      <c r="E46" s="3"/>
      <c r="F46" s="3"/>
      <c r="G46" s="3"/>
      <c r="H46" s="3"/>
      <c r="I46" s="3"/>
      <c r="J46" s="3"/>
    </row>
    <row r="47" spans="1:12" x14ac:dyDescent="0.25">
      <c r="A47" s="3" t="s">
        <v>1238</v>
      </c>
      <c r="B47" s="35" t="str" cm="1">
        <f t="array" aca="1" ref="B47" ca="1">_xlfn.LET(
  _xlpm.DiesesTabellenBlatt,
    MID(CELL("Dateiname"),SEARCH("]",CELL("Dateiname"))+1,255),
  _xlpm.ZeUrsprWert,$C$47, _xlpm.ZeÜbWert,$C$49,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Feldübersetzungen!$C$47:$CY$47;
 ÜbsFindBereich; Feldübersetzungen!$C$49:$CY$49; FallsNichtsGefunden; "";
 WENN(ISTLEER(ZeWert); "";
   XVERWEIS(ZeWert; ÜbersetzungsSuchBereich; ÜbsFindBereich; FallsNichtsGefunden)
 )
)</v>
      </c>
      <c r="C47" s="3">
        <v>0</v>
      </c>
      <c r="D47" s="3">
        <v>1</v>
      </c>
      <c r="E47" s="3">
        <v>2</v>
      </c>
      <c r="F47" s="3">
        <v>3</v>
      </c>
      <c r="G47" s="3" t="s">
        <v>1239</v>
      </c>
      <c r="H47" s="3" t="s">
        <v>1240</v>
      </c>
      <c r="I47" s="3" t="s">
        <v>1241</v>
      </c>
      <c r="J47" s="3" t="s">
        <v>1242</v>
      </c>
      <c r="K47" s="41" t="s">
        <v>1243</v>
      </c>
      <c r="L47" s="3" t="s">
        <v>1244</v>
      </c>
    </row>
    <row r="48" spans="1:12" x14ac:dyDescent="0.25">
      <c r="A48" s="3" t="s">
        <v>1245</v>
      </c>
      <c r="C48" s="3" t="s">
        <v>1246</v>
      </c>
      <c r="D48" s="3" t="s">
        <v>1247</v>
      </c>
      <c r="E48" s="3" t="s">
        <v>1248</v>
      </c>
      <c r="F48" s="3" t="s">
        <v>1249</v>
      </c>
      <c r="G48" s="3" t="s">
        <v>1250</v>
      </c>
      <c r="H48" s="3" t="s">
        <v>1251</v>
      </c>
      <c r="I48" s="3" t="s">
        <v>1252</v>
      </c>
      <c r="J48" s="3" t="s">
        <v>1253</v>
      </c>
      <c r="K48" s="3" t="s">
        <v>1254</v>
      </c>
      <c r="L48" s="3" t="s">
        <v>1255</v>
      </c>
    </row>
    <row r="49" spans="1:13" x14ac:dyDescent="0.25">
      <c r="A49" s="3" t="s">
        <v>1265</v>
      </c>
      <c r="C49" s="3" t="str">
        <f>C$47&amp;" – "&amp;C$48</f>
        <v>0 – ausgestorben oder verschollen</v>
      </c>
      <c r="D49" s="3" t="str">
        <f t="shared" ref="D49:L49" si="0">D$47&amp;" – "&amp;D$48</f>
        <v>1 – vom Aussterben bedroht</v>
      </c>
      <c r="E49" s="3" t="str">
        <f t="shared" si="0"/>
        <v>2 – stark gefährdet</v>
      </c>
      <c r="F49" s="3" t="str">
        <f t="shared" si="0"/>
        <v>3 – gefährdet</v>
      </c>
      <c r="G49" s="3" t="str">
        <f t="shared" si="0"/>
        <v>G – Gefährdung unbekannten Ausmaßes</v>
      </c>
      <c r="H49" s="3" t="str">
        <f t="shared" si="0"/>
        <v>R – extrem selten</v>
      </c>
      <c r="I49" s="3" t="str">
        <f t="shared" si="0"/>
        <v>V – Vorwarnliste</v>
      </c>
      <c r="J49" s="3" t="str">
        <f t="shared" si="0"/>
        <v>D – Daten unzureichend</v>
      </c>
      <c r="K49" s="3" t="str">
        <f t="shared" si="0"/>
        <v>* – ungefährdet</v>
      </c>
      <c r="L49" s="3" t="str">
        <f t="shared" si="0"/>
        <v>♦ – nicht bewertet</v>
      </c>
    </row>
    <row r="50" spans="1:13" x14ac:dyDescent="0.25">
      <c r="A50" s="3" t="s">
        <v>285</v>
      </c>
      <c r="C50" s="3" t="s">
        <v>1256</v>
      </c>
      <c r="D50" s="3" t="s">
        <v>1257</v>
      </c>
      <c r="E50" s="3" t="s">
        <v>1258</v>
      </c>
      <c r="F50" s="3" t="s">
        <v>1259</v>
      </c>
      <c r="G50" s="3" t="s">
        <v>1260</v>
      </c>
      <c r="H50" s="3" t="s">
        <v>1261</v>
      </c>
      <c r="I50" s="3" t="s">
        <v>1267</v>
      </c>
      <c r="J50" s="3" t="s">
        <v>1262</v>
      </c>
      <c r="K50" s="3" t="s">
        <v>1263</v>
      </c>
      <c r="L50" s="3" t="s">
        <v>1264</v>
      </c>
    </row>
    <row r="51" spans="1:13" x14ac:dyDescent="0.25">
      <c r="A51" s="3"/>
      <c r="C51" s="3"/>
      <c r="D51" s="3"/>
      <c r="E51" s="3"/>
      <c r="F51" s="3"/>
      <c r="G51" s="3"/>
      <c r="H51" s="3"/>
      <c r="I51" s="3"/>
      <c r="J51" s="3"/>
    </row>
    <row r="52" spans="1:13" x14ac:dyDescent="0.25">
      <c r="A52" s="21" t="s">
        <v>1124</v>
      </c>
      <c r="B52" s="21"/>
    </row>
    <row r="53" spans="1:13" x14ac:dyDescent="0.25">
      <c r="A53" t="s">
        <v>1</v>
      </c>
      <c r="C53" t="s">
        <v>1125</v>
      </c>
      <c r="D53" t="s">
        <v>1126</v>
      </c>
      <c r="E53" t="s">
        <v>1127</v>
      </c>
      <c r="F53" t="s">
        <v>1128</v>
      </c>
      <c r="G53" t="s">
        <v>1129</v>
      </c>
      <c r="H53" t="s">
        <v>1130</v>
      </c>
    </row>
    <row r="54" spans="1:13" x14ac:dyDescent="0.25">
      <c r="A54" t="s">
        <v>285</v>
      </c>
      <c r="B54" s="35" t="str" cm="1">
        <f t="array" aca="1" ref="B54" ca="1">_xlfn.LET(
  _xlpm.DiesesTabellenBlatt,
    MID(CELL("Dateiname"),SEARCH("]",CELL("Dateiname"))+1,255),
  _xlpm.ZeUrsprWert,$C$53, _xlpm.ZeÜbWert,$C$54,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Feldübersetzungen!$C$53:$CY$53;
 ÜbsFindBereich; Feldübersetzungen!$C$54:$CY$54; FallsNichtsGefunden; "";
 WENN(ISTLEER(ZeWert); "";
   XVERWEIS(ZeWert; ÜbersetzungsSuchBereich; ÜbsFindBereich; FallsNichtsGefunden)
 )
)</v>
      </c>
      <c r="C54" t="s">
        <v>1131</v>
      </c>
      <c r="D54" t="s">
        <v>1132</v>
      </c>
      <c r="E54" t="s">
        <v>1133</v>
      </c>
      <c r="F54" t="s">
        <v>1134</v>
      </c>
      <c r="G54" t="s">
        <v>1135</v>
      </c>
      <c r="H54" t="s">
        <v>1136</v>
      </c>
    </row>
    <row r="56" spans="1:13" x14ac:dyDescent="0.25">
      <c r="A56" s="21" t="s">
        <v>771</v>
      </c>
      <c r="B56" s="21"/>
      <c r="J56" s="3"/>
    </row>
    <row r="57" spans="1:13" x14ac:dyDescent="0.25">
      <c r="A57" s="3" t="s">
        <v>1</v>
      </c>
      <c r="C57" s="3" t="s">
        <v>1014</v>
      </c>
      <c r="D57" s="3" t="s">
        <v>1015</v>
      </c>
      <c r="E57" s="3" t="s">
        <v>1016</v>
      </c>
      <c r="F57" s="3" t="s">
        <v>1017</v>
      </c>
      <c r="G57" s="3" t="s">
        <v>1018</v>
      </c>
      <c r="H57" s="3" t="s">
        <v>1019</v>
      </c>
      <c r="I57" s="3" t="s">
        <v>1020</v>
      </c>
    </row>
    <row r="58" spans="1:13" x14ac:dyDescent="0.25">
      <c r="A58" s="3" t="s">
        <v>285</v>
      </c>
      <c r="B58" s="35" t="str" cm="1">
        <f t="array" aca="1" ref="B58" ca="1">_xlfn.LET(
  _xlpm.DiesesTabellenBlatt,
    MID(CELL("Dateiname"),SEARCH("]",CELL("Dateiname"))+1,255),
  _xlpm.ZeUrsprWert,$C$57, _xlpm.ZeÜbWert,$C$58,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Feldübersetzungen!$C$57:$CY$57;
 ÜbsFindBereich; Feldübersetzungen!$C$58:$CY$58; FallsNichtsGefunden; "";
 WENN(ISTLEER(ZeWert); "";
   XVERWEIS(ZeWert; ÜbersetzungsSuchBereich; ÜbsFindBereich; FallsNichtsGefunden)
 )
)</v>
      </c>
      <c r="C58" t="s">
        <v>1021</v>
      </c>
      <c r="D58" t="s">
        <v>1022</v>
      </c>
      <c r="E58" t="s">
        <v>1023</v>
      </c>
      <c r="F58" t="s">
        <v>1024</v>
      </c>
      <c r="G58" t="s">
        <v>1032</v>
      </c>
      <c r="H58" t="s">
        <v>1025</v>
      </c>
      <c r="I58" t="s">
        <v>1026</v>
      </c>
    </row>
    <row r="59" spans="1:13" x14ac:dyDescent="0.25">
      <c r="A59" s="3"/>
    </row>
    <row r="60" spans="1:13" x14ac:dyDescent="0.25">
      <c r="A60" s="21" t="s">
        <v>809</v>
      </c>
      <c r="B60" s="21"/>
    </row>
    <row r="61" spans="1:13" x14ac:dyDescent="0.25">
      <c r="A61" t="s">
        <v>1</v>
      </c>
      <c r="C61" t="s">
        <v>1078</v>
      </c>
      <c r="D61" t="s">
        <v>1079</v>
      </c>
      <c r="E61" t="s">
        <v>1080</v>
      </c>
      <c r="F61" t="s">
        <v>1081</v>
      </c>
      <c r="G61" t="s">
        <v>1082</v>
      </c>
      <c r="H61" t="s">
        <v>1083</v>
      </c>
      <c r="I61" t="s">
        <v>1084</v>
      </c>
      <c r="J61" t="s">
        <v>1085</v>
      </c>
      <c r="K61" t="s">
        <v>1086</v>
      </c>
      <c r="L61" t="s">
        <v>1087</v>
      </c>
      <c r="M61" t="s">
        <v>1088</v>
      </c>
    </row>
    <row r="62" spans="1:13" x14ac:dyDescent="0.25">
      <c r="A62" t="s">
        <v>285</v>
      </c>
      <c r="B62" s="35" t="str" cm="1">
        <f t="array" aca="1" ref="B62" ca="1">_xlfn.LET(
  _xlpm.DiesesTabellenBlatt,
    MID(CELL("Dateiname"),SEARCH("]",CELL("Dateiname"))+1,255),
  _xlpm.ZeUrsprWert,$C$61, _xlpm.ZeÜbWert,$C$62,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Feldübersetzungen!$C$61:$CY$61;
 ÜbsFindBereich; Feldübersetzungen!$C$62:$CY$62; FallsNichtsGefunden; "";
 WENN(ISTLEER(ZeWert); "";
   XVERWEIS(ZeWert; ÜbersetzungsSuchBereich; ÜbsFindBereich; FallsNichtsGefunden)
 )
)</v>
      </c>
      <c r="C62" t="s">
        <v>1067</v>
      </c>
      <c r="D62" t="s">
        <v>1068</v>
      </c>
      <c r="E62" t="s">
        <v>1069</v>
      </c>
      <c r="F62" t="s">
        <v>1070</v>
      </c>
      <c r="G62" t="s">
        <v>1071</v>
      </c>
      <c r="H62" t="s">
        <v>1072</v>
      </c>
      <c r="I62" t="s">
        <v>1073</v>
      </c>
      <c r="J62" t="s">
        <v>1074</v>
      </c>
      <c r="K62" t="s">
        <v>1075</v>
      </c>
      <c r="L62" t="s">
        <v>1076</v>
      </c>
      <c r="M62" t="s">
        <v>1077</v>
      </c>
    </row>
  </sheetData>
  <mergeCells count="1">
    <mergeCell ref="A1:E1"/>
  </mergeCells>
  <phoneticPr fontId="17" type="noConversion"/>
  <conditionalFormatting sqref="J56 C57:I57 A3:AA3 A58:A59 K47:L48 K50:L50 A39:A56 C49:L49 C50:J55 C40:J48">
    <cfRule type="expression" dxfId="19" priority="53">
      <formula>_xlfn.ISFORMULA(A3)</formula>
    </cfRule>
  </conditionalFormatting>
  <conditionalFormatting sqref="A57">
    <cfRule type="expression" dxfId="18" priority="52">
      <formula>_xlfn.ISFORMULA(A57)</formula>
    </cfRule>
  </conditionalFormatting>
  <conditionalFormatting sqref="L39:L40">
    <cfRule type="expression" dxfId="17" priority="51">
      <formula>_xlfn.ISFORMULA(L39)</formula>
    </cfRule>
  </conditionalFormatting>
  <conditionalFormatting sqref="B32">
    <cfRule type="expression" dxfId="16" priority="9">
      <formula>_xlfn.ISFORMULA(B32)</formula>
    </cfRule>
  </conditionalFormatting>
  <conditionalFormatting sqref="B7">
    <cfRule type="expression" dxfId="15" priority="12">
      <formula>_xlfn.ISFORMULA(B7)</formula>
    </cfRule>
  </conditionalFormatting>
  <conditionalFormatting sqref="B40">
    <cfRule type="expression" dxfId="14" priority="7">
      <formula>_xlfn.ISFORMULA(B40)</formula>
    </cfRule>
  </conditionalFormatting>
  <conditionalFormatting sqref="B62">
    <cfRule type="expression" dxfId="13" priority="2">
      <formula>_xlfn.ISFORMULA(B62)</formula>
    </cfRule>
  </conditionalFormatting>
  <conditionalFormatting sqref="B17">
    <cfRule type="expression" dxfId="12" priority="10">
      <formula>_xlfn.ISFORMULA(B17)</formula>
    </cfRule>
  </conditionalFormatting>
  <conditionalFormatting sqref="B36">
    <cfRule type="expression" dxfId="11" priority="8">
      <formula>_xlfn.ISFORMULA(B36)</formula>
    </cfRule>
  </conditionalFormatting>
  <conditionalFormatting sqref="B57">
    <cfRule type="expression" dxfId="10" priority="15">
      <formula>_xlfn.ISFORMULA(B57)</formula>
    </cfRule>
  </conditionalFormatting>
  <conditionalFormatting sqref="B54">
    <cfRule type="expression" dxfId="9" priority="4">
      <formula>_xlfn.ISFORMULA(B54)</formula>
    </cfRule>
  </conditionalFormatting>
  <conditionalFormatting sqref="B26:B28">
    <cfRule type="expression" dxfId="8" priority="13">
      <formula>_xlfn.ISFORMULA(B26)</formula>
    </cfRule>
  </conditionalFormatting>
  <conditionalFormatting sqref="B44">
    <cfRule type="expression" dxfId="7" priority="6">
      <formula>_xlfn.ISFORMULA(B44)</formula>
    </cfRule>
  </conditionalFormatting>
  <conditionalFormatting sqref="B47">
    <cfRule type="expression" dxfId="6" priority="5">
      <formula>_xlfn.ISFORMULA(B47)</formula>
    </cfRule>
  </conditionalFormatting>
  <conditionalFormatting sqref="B58">
    <cfRule type="expression" dxfId="5" priority="3">
      <formula>_xlfn.ISFORMULA(B58)</formula>
    </cfRule>
  </conditionalFormatting>
  <conditionalFormatting sqref="B59 B39 B41:B43 B55:B56 B45:B46 B48:B53">
    <cfRule type="expression" dxfId="4" priority="16">
      <formula>_xlfn.ISFORMULA(B39)</formula>
    </cfRule>
  </conditionalFormatting>
  <conditionalFormatting sqref="B8:B10 B12:B13">
    <cfRule type="expression" dxfId="3" priority="14">
      <formula>_xlfn.ISFORMULA(B8)</formula>
    </cfRule>
  </conditionalFormatting>
  <conditionalFormatting sqref="B18">
    <cfRule type="expression" dxfId="2" priority="11">
      <formula>_xlfn.ISFORMULA(B18)</formula>
    </cfRule>
  </conditionalFormatting>
  <conditionalFormatting sqref="B11">
    <cfRule type="expression" dxfId="1" priority="1">
      <formula>_xlfn.ISFORMULA(B11)</formula>
    </cfRule>
  </conditionalFormatting>
  <pageMargins left="0.7" right="0.7" top="0.78740157499999996" bottom="0.78740157499999996" header="0.3" footer="0.3"/>
  <pageSetup paperSize="9"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7000D-2EC4-48C5-A972-8D217955F0DA}">
  <dimension ref="A1:J101"/>
  <sheetViews>
    <sheetView showOutlineSymbols="0" topLeftCell="A71" workbookViewId="0">
      <selection activeCell="B104" sqref="B104:B112"/>
    </sheetView>
  </sheetViews>
  <sheetFormatPr baseColWidth="10" defaultRowHeight="15" x14ac:dyDescent="0.25"/>
  <cols>
    <col min="1" max="1" width="64.42578125" bestFit="1" customWidth="1"/>
    <col min="2" max="2" width="30.5703125" customWidth="1"/>
    <col min="4" max="4" width="12" bestFit="1" customWidth="1"/>
    <col min="7" max="7" width="11.7109375" bestFit="1" customWidth="1"/>
    <col min="8" max="8" width="24.7109375" customWidth="1"/>
  </cols>
  <sheetData>
    <row r="1" spans="1:10" s="17" customFormat="1" ht="15.75" thickBot="1" x14ac:dyDescent="0.3">
      <c r="A1" s="17" t="s">
        <v>796</v>
      </c>
      <c r="B1" s="17" t="s">
        <v>797</v>
      </c>
    </row>
    <row r="2" spans="1:10" x14ac:dyDescent="0.25">
      <c r="A2" t="s">
        <v>795</v>
      </c>
      <c r="B2" t="str" cm="1">
        <f t="array" ref="B2">TRIM(MID($A$2,1,_xlfn.IFS(ISERROR(SEARCH(" *|",$A$2,1)),LEN($A$2),NOT(ISERROR(SEARCH(" *|",$A$2,1))),SEARCH(" *|",$A$2,1))))</f>
        <v>Aufsammlungshäufigkeit</v>
      </c>
    </row>
    <row r="5" spans="1:10" ht="15.75" thickBot="1" x14ac:dyDescent="0.3">
      <c r="A5" s="17" t="s">
        <v>1190</v>
      </c>
      <c r="B5" s="17" t="s">
        <v>1191</v>
      </c>
      <c r="C5" s="17" t="s">
        <v>1192</v>
      </c>
    </row>
    <row r="6" spans="1:10" x14ac:dyDescent="0.25">
      <c r="A6" t="s">
        <v>1194</v>
      </c>
      <c r="B6" t="str">
        <f>_xlfn.LET(_xlpm.TextZelle,$A$6, _xlpm.TrennZeichenÄußerstRechts,";", IF(RIGHT(_xlpm.TextZelle,LEN(_xlpm.TrennZeichenÄußerstRechts))=_xlpm.TrennZeichenÄußerstRechts, LEFT(_xlpm.TextZelle, (LEN(_xlpm.TextZelle)-LEN(_xlpm.TrennZeichenÄußerstRechts)) ), _xlpm.TextZelle))</f>
        <v>privat; Stiftung; Staat; Land; Gemeinde; gemeinnützige Vereinigung (NABU, BUND, …); Truppenübungsplatz; und noch mehr</v>
      </c>
      <c r="C6" t="str" cm="1">
        <f t="array" ref="C6:J6">TRANSPOSE(_xlfn.LET(
_xlpm.ZellenWert,$A$6,
_xlpm.womöglichLetztesTrennzeichen,";",
_xlpm.ListeNormalisiert, IF(RIGHT(_xlpm.ZellenWert,LEN(_xlpm.womöglichLetztesTrennzeichen))=_xlpm.womöglichLetztesTrennzeichen, LEFT(_xlpm.ZellenWert, (LEN(_xlpm.ZellenWert)-LEN(_xlpm.womöglichLetztesTrennzeichen)) ), _xlpm.ZellenWert),
_xlfn.FILTERXML("&lt;liste&gt;&lt;wert&gt;" &amp; SUBSTITUTE(_xlpm.ListeNormalisiert,"; ", "&lt;/wert&gt;&lt;wert&gt;") &amp; "&lt;/wert&gt;&lt;/liste&gt;", "//wert")
))</f>
        <v>privat</v>
      </c>
      <c r="D6" t="str">
        <v>Stiftung</v>
      </c>
      <c r="E6" t="str">
        <v>Staat</v>
      </c>
      <c r="F6" t="str">
        <v>Land</v>
      </c>
      <c r="G6" t="str">
        <v>Gemeinde</v>
      </c>
      <c r="H6" t="str">
        <v>gemeinnützige Vereinigung (NABU, BUND, …)</v>
      </c>
      <c r="I6" t="str">
        <v>Truppenübungsplatz</v>
      </c>
      <c r="J6" t="str">
        <v>und noch mehr</v>
      </c>
    </row>
    <row r="9" spans="1:10" ht="15.75" thickBot="1" x14ac:dyDescent="0.3">
      <c r="A9" s="33" t="s">
        <v>1193</v>
      </c>
      <c r="B9" s="34"/>
    </row>
    <row r="11" spans="1:10" ht="15.75" thickBot="1" x14ac:dyDescent="0.3">
      <c r="A11" s="17" t="s">
        <v>1207</v>
      </c>
      <c r="B11" s="17"/>
    </row>
    <row r="12" spans="1:10" x14ac:dyDescent="0.25">
      <c r="A12" t="s">
        <v>441</v>
      </c>
      <c r="B12" s="34" t="str" cm="1">
        <f t="array" ref="B12">IF(
  ISBLANK(A12),"",
  SUBSTITUTE(_xlfn.IFS(
    ISNUMBER(SEARCH(_xlfn.UNICHAR(8242),A12,1)),
    _xlfn.NUMBERVALUE(MID(A12, 1, SEARCH("°",A12,1) - LEN("°")))
      + IF( ISERR(SEARCH(_xlfn.UNICHAR(8242),A12,1)), 0, _xlfn.NUMBERVALUE( MID(A12, SEARCH("°",A12,1) + 1, SEARCH(_xlfn.UNICHAR(8242),A12,1) - SEARCH("°",A12,1) - LEN(_xlfn.UNICHAR(8242)) ),".") / 60 )
      + IF( ISERR(SEARCH(_xlfn.UNICHAR(8243),A12,1)), 0, _xlfn.NUMBERVALUE( MID(A12, SEARCH(_xlfn.UNICHAR(8242),A12,1) + 1, SEARCH(_xlfn.UNICHAR(8243),A12,1) - SEARCH(_xlfn.UNICHAR(8242),A12,1) - LEN(_xlfn.UNICHAR(8243)) ),"." ) / 3600 )
      + IF( ISERR(SEARCH(_xlfn.UNICHAR(8242)&amp;_xlfn.UNICHAR(8242),A12,1)), 0, _xlfn.NUMBERVALUE( MID(A12, SEARCH(_xlfn.UNICHAR(8242),A12,1) + 1, SEARCH(_xlfn.UNICHAR(8242)&amp;_xlfn.UNICHAR(8242),A12,1) - SEARCH(_xlfn.UNICHAR(8242),A12,1) - LEN(_xlfn.UNICHAR(8242)) ),"." ) / 3600 ),
    ISNUMBER(SEARCH(_xlfn.UNICHAR(39),A12,1)),
    _xlfn.NUMBERVALUE(MID(A12, 1, SEARCH("°",A12,1) - LEN("°")))
      + IF( ISERR(SEARCH(_xlfn.UNICHAR(39),A12,1)), 0, _xlfn.NUMBERVALUE( MID(A12, SEARCH("°",A12,1) + 1, SEARCH(_xlfn.UNICHAR(39),A12,1) - SEARCH("°",A12,1) - LEN(_xlfn.UNICHAR(39)) ),".") / 60 )
      + IF( ISERR(SEARCH(_xlfn.UNICHAR(34),A12,1)), 0, _xlfn.NUMBERVALUE( MID(A12, SEARCH(_xlfn.UNICHAR(39),A12,1) + 1, SEARCH(_xlfn.UNICHAR(34),A12,1) - SEARCH(_xlfn.UNICHAR(39),A12,1) - LEN(_xlfn.UNICHAR(34)) ),"." ) / 3600 )
      + IF( ISERR(SEARCH(_xlfn.UNICHAR(39)&amp;_xlfn.UNICHAR(39),A12,1)), 0, _xlfn.NUMBERVALUE( MID(A12, SEARCH(_xlfn.UNICHAR(39),A12,1) + 1, SEARCH(_xlfn.UNICHAR(39)&amp;_xlfn.UNICHAR(39),A12,1) - SEARCH(_xlfn.UNICHAR(39),A12,1) - LEN(_xlfn.UNICHAR(39)) ),"." ) / 3600 ),
    ISNUMBER(SEARCH("°",A12,1)), _xlfn.NUMBERVALUE(MID(A12, 1, SEARCH("°",A12,1) - LEN("°")),"."),
    ISNUMBER(FIND("N",A12,1)), _xlfn.NUMBERVALUE(MID(A12, 1, SEARCH("N",A12,1) - LEN("N")),"."),
    ISNUMBER(FIND("S",A12,1)), _xlfn.NUMBERVALUE(MID(A12, 1, SEARCH("S",A12,1) - LEN("S")),"."),
    ISNUMBER(FIND("E",A12,1)), _xlfn.NUMBERVALUE(MID(A12, 1, SEARCH("E",A12,1) - LEN("E")),"."),
    ISNUMBER(FIND("W",A12,1)), _xlfn.NUMBERVALUE(MID(A12, 1, SEARCH("W",A12,1) - LEN("W")),"."),
    TRUE(), "?"
  ),",", ".")
) &amp; " " &amp; RIGHT(SUBSTITUTE(A12," ",""),1)</f>
        <v>12.825 E</v>
      </c>
    </row>
    <row r="13" spans="1:10" x14ac:dyDescent="0.25">
      <c r="A13" s="35" t="s">
        <v>1208</v>
      </c>
      <c r="B13" s="34" t="str">
        <f>_xlfn.LET(_xlpm.PunktZahl,_xlfn.NUMBERVALUE(A13,"."), INT(_xlpm.PunktZahl)&amp;_xlfn.UNICHAR(176)&amp;" "&amp;INT((_xlpm.PunktZahl-INT(_xlpm.PunktZahl))*60)&amp;_xlfn.UNICHAR(8242)&amp;" "&amp; SUBSTITUTE(TEXT(((_xlpm.PunktZahl-INT(_xlpm.PunktZahl))*60-INT((_xlpm.PunktZahl-INT(_xlpm.PunktZahl))*60))*60,"0,0000"),",",".")&amp;_xlfn.UNICHAR(8243))</f>
        <v>52° 16′ 8.7200″</v>
      </c>
    </row>
    <row r="15" spans="1:10" ht="15.75" thickBot="1" x14ac:dyDescent="0.3">
      <c r="A15" s="17" t="str">
        <f>"›Saatgutaufsammlung‹ Felderliste nach Anzeigeauswahl für ›"&amp;Hinweise!$B$3&amp;"‹ geordnet"</f>
        <v>›Saatgutaufsammlung‹ Felderliste nach Anzeigeauswahl für ›fachsprachlich, WIPs‹ geordnet</v>
      </c>
    </row>
    <row r="16" spans="1:10" x14ac:dyDescent="0.25">
      <c r="A16" t="str" cm="1">
        <f t="array" ref="A16:A101">_xlfn._xlws.SORT(TRANSPOSE(Saatgutaufsammlung!$A$1:$CH$1),1)</f>
        <v>?Aufnahmemethode? Oder Sammelhäufigkeit</v>
      </c>
      <c r="B16" t="str" cm="1">
        <f t="array" ref="B16">_xlfn.LET(_xlpm.ZeWert, $A16,
  _xlpm.ÜbsSuchBereich, Datenwertübersetzung!$C$49:$CY$49,
  _xlpm.ÜbsFindBereich, Datenwertübersetzung!$C$47:$CY$47,
  _xlpm.FallsNichtsGefunden, "",
  IF(ISBLANK(_xlpm.ZeWert),"",
    _xlfn.XLOOKUP(_xlpm.ZeWert, _xlpm.ÜbsSuchBereich, _xlpm.ÜbsFindBereich, _xlpm.FallsNichtsGefunden)
  )
)</f>
        <v/>
      </c>
    </row>
    <row r="17" spans="1:1" x14ac:dyDescent="0.25">
      <c r="A17" t="str">
        <v>Aktuelle Pflegemaßnahmen</v>
      </c>
    </row>
    <row r="18" spans="1:1" x14ac:dyDescent="0.25">
      <c r="A18" t="str">
        <v>Akzession ID</v>
      </c>
    </row>
    <row r="19" spans="1:1" x14ac:dyDescent="0.25">
      <c r="A19" t="str">
        <v>Anmerkungen zum Fundort</v>
      </c>
    </row>
    <row r="20" spans="1:1" x14ac:dyDescent="0.25">
      <c r="A20" t="str">
        <v>Anzahl beprobter Pflanzen</v>
      </c>
    </row>
    <row r="21" spans="1:1" x14ac:dyDescent="0.25">
      <c r="A21" t="str">
        <v>Anzahl Einzelproben</v>
      </c>
    </row>
    <row r="22" spans="1:1" x14ac:dyDescent="0.25">
      <c r="A22" t="str">
        <v>Anzahl Pflanzen mit reifen Früchten</v>
      </c>
    </row>
    <row r="23" spans="1:1" x14ac:dyDescent="0.25">
      <c r="A23" t="str">
        <v>Anzahl Samen</v>
      </c>
    </row>
    <row r="24" spans="1:1" x14ac:dyDescent="0.25">
      <c r="A24" t="str">
        <v>Anzahl vorhandener Individuen</v>
      </c>
    </row>
    <row r="25" spans="1:1" x14ac:dyDescent="0.25">
      <c r="A25" t="str">
        <v>Art</v>
      </c>
    </row>
    <row r="26" spans="1:1" x14ac:dyDescent="0.25">
      <c r="A26" t="str">
        <v>Art gefunden?</v>
      </c>
    </row>
    <row r="27" spans="1:1" x14ac:dyDescent="0.25">
      <c r="A27" t="str">
        <v>Aufnahmedatum</v>
      </c>
    </row>
    <row r="28" spans="1:1" x14ac:dyDescent="0.25">
      <c r="A28" t="str">
        <v>Autor</v>
      </c>
    </row>
    <row r="29" spans="1:1" x14ac:dyDescent="0.25">
      <c r="A29" t="str">
        <v>Bearbeitungsstatus</v>
      </c>
    </row>
    <row r="30" spans="1:1" x14ac:dyDescent="0.25">
      <c r="A30" t="str">
        <v>Begleitarten</v>
      </c>
    </row>
    <row r="31" spans="1:1" x14ac:dyDescent="0.25">
      <c r="A31" t="str">
        <v>Bemerkungen</v>
      </c>
    </row>
    <row r="32" spans="1:1" x14ac:dyDescent="0.25">
      <c r="A32" t="str">
        <v>Bestätigt durch</v>
      </c>
    </row>
    <row r="33" spans="1:1" x14ac:dyDescent="0.25">
      <c r="A33" t="str">
        <v>Bestätigungsdatum</v>
      </c>
    </row>
    <row r="34" spans="1:1" x14ac:dyDescent="0.25">
      <c r="A34" t="str">
        <v>Bestimmung (sicher/unsicher)</v>
      </c>
    </row>
    <row r="35" spans="1:1" x14ac:dyDescent="0.25">
      <c r="A35" t="str">
        <v>Bezug des Sammlungsobjektes</v>
      </c>
    </row>
    <row r="36" spans="1:1" x14ac:dyDescent="0.25">
      <c r="A36" t="str">
        <v>Biotoptyp</v>
      </c>
    </row>
    <row r="37" spans="1:1" x14ac:dyDescent="0.25">
      <c r="A37" t="str">
        <v>Biotopzustand</v>
      </c>
    </row>
    <row r="38" spans="1:1" x14ac:dyDescent="0.25">
      <c r="A38" t="str">
        <v>Bodenart</v>
      </c>
    </row>
    <row r="39" spans="1:1" x14ac:dyDescent="0.25">
      <c r="A39" t="str">
        <v>Bodensammlung?</v>
      </c>
    </row>
    <row r="40" spans="1:1" x14ac:dyDescent="0.25">
      <c r="A40" t="str">
        <v>Breitengrad (° ′ ″, engl.)</v>
      </c>
    </row>
    <row r="41" spans="1:1" x14ac:dyDescent="0.25">
      <c r="A41" t="str">
        <v>Bundesland</v>
      </c>
    </row>
    <row r="42" spans="1:1" x14ac:dyDescent="0.25">
      <c r="A42" t="str">
        <v>Daten schutzwürdig?</v>
      </c>
    </row>
    <row r="43" spans="1:1" x14ac:dyDescent="0.25">
      <c r="A43" t="str">
        <v>Datenherkunft</v>
      </c>
    </row>
    <row r="44" spans="1:1" x14ac:dyDescent="0.25">
      <c r="A44" t="str">
        <v>Datensatz erstellt durch</v>
      </c>
    </row>
    <row r="45" spans="1:1" x14ac:dyDescent="0.25">
      <c r="A45" t="str">
        <v>Deutscher Artname</v>
      </c>
    </row>
    <row r="46" spans="1:1" x14ac:dyDescent="0.25">
      <c r="A46" t="str">
        <v>Dezimalpunktkoordinate (E)</v>
      </c>
    </row>
    <row r="47" spans="1:1" x14ac:dyDescent="0.25">
      <c r="A47" t="str">
        <v>Dezimalpunktkoordinate (N)</v>
      </c>
    </row>
    <row r="48" spans="1:1" x14ac:dyDescent="0.25">
      <c r="A48" t="str">
        <v>Eigentumsverhältnisse</v>
      </c>
    </row>
    <row r="49" spans="1:1" x14ac:dyDescent="0.25">
      <c r="A49" t="str">
        <v>EUNIS Habitat Code</v>
      </c>
    </row>
    <row r="50" spans="1:1" x14ac:dyDescent="0.25">
      <c r="A50" t="str">
        <v>EUNIS-Habitattyp</v>
      </c>
    </row>
    <row r="51" spans="1:1" x14ac:dyDescent="0.25">
      <c r="A51" t="str">
        <v>Exposition</v>
      </c>
    </row>
    <row r="52" spans="1:1" x14ac:dyDescent="0.25">
      <c r="A52" t="str">
        <v>Externe ID des Datensatzes</v>
      </c>
    </row>
    <row r="53" spans="1:1" x14ac:dyDescent="0.25">
      <c r="A53" t="str">
        <v>Forschungsobjekt (Typ)</v>
      </c>
    </row>
    <row r="54" spans="1:1" x14ac:dyDescent="0.25">
      <c r="A54" t="str">
        <v>Forschungsobjekt (Vorschaubild)</v>
      </c>
    </row>
    <row r="55" spans="1:1" x14ac:dyDescent="0.25">
      <c r="A55" t="str">
        <v>Fundort</v>
      </c>
    </row>
    <row r="56" spans="1:1" x14ac:dyDescent="0.25">
      <c r="A56" t="str">
        <v>Gattung</v>
      </c>
    </row>
    <row r="57" spans="1:1" x14ac:dyDescent="0.25">
      <c r="A57" t="str">
        <v>Gefährdungsursachen</v>
      </c>
    </row>
    <row r="58" spans="1:1" x14ac:dyDescent="0.25">
      <c r="A58" t="str">
        <v>Gefährdungsursachen sonstige</v>
      </c>
    </row>
    <row r="59" spans="1:1" x14ac:dyDescent="0.25">
      <c r="A59" t="str">
        <v>Gemeinde / Stadt</v>
      </c>
    </row>
    <row r="60" spans="1:1" x14ac:dyDescent="0.25">
      <c r="A60" t="str">
        <v>Hangneigung</v>
      </c>
    </row>
    <row r="61" spans="1:1" x14ac:dyDescent="0.25">
      <c r="A61" t="str">
        <v>Höhenlage (m)</v>
      </c>
    </row>
    <row r="62" spans="1:1" x14ac:dyDescent="0.25">
      <c r="A62" t="str">
        <v>Interne Akzessionsnummer</v>
      </c>
    </row>
    <row r="63" spans="1:1" x14ac:dyDescent="0.25">
      <c r="A63" t="str">
        <v>Interne Akzessionsnummer / IPEN Kennung</v>
      </c>
    </row>
    <row r="64" spans="1:1" x14ac:dyDescent="0.25">
      <c r="A64" t="str">
        <v>Keimversuch?</v>
      </c>
    </row>
    <row r="65" spans="1:1" x14ac:dyDescent="0.25">
      <c r="A65" t="str">
        <v>Keine Saatgutbeprobung - Anderer Grund</v>
      </c>
    </row>
    <row r="66" spans="1:1" x14ac:dyDescent="0.25">
      <c r="A66" t="str">
        <v>Kennziffer des Importvorgangs</v>
      </c>
    </row>
    <row r="67" spans="1:1" x14ac:dyDescent="0.25">
      <c r="A67" t="str">
        <v>Kommentar zur Art-Beobachtung</v>
      </c>
    </row>
    <row r="68" spans="1:1" x14ac:dyDescent="0.25">
      <c r="A68" t="str">
        <v>Kommentar zur Aufnahme</v>
      </c>
    </row>
    <row r="69" spans="1:1" x14ac:dyDescent="0.25">
      <c r="A69" t="str">
        <v>Landkreis</v>
      </c>
    </row>
    <row r="70" spans="1:1" x14ac:dyDescent="0.25">
      <c r="A70" t="str">
        <v>Landnutzung Code</v>
      </c>
    </row>
    <row r="71" spans="1:1" x14ac:dyDescent="0.25">
      <c r="A71" t="str">
        <v>Längengrad (° ′ ″, engl.)</v>
      </c>
    </row>
    <row r="72" spans="1:1" x14ac:dyDescent="0.25">
      <c r="A72" t="str">
        <v>Meßtischblatt</v>
      </c>
    </row>
    <row r="73" spans="1:1" x14ac:dyDescent="0.25">
      <c r="A73" t="str">
        <v>Mitbeobachter</v>
      </c>
    </row>
    <row r="74" spans="1:1" x14ac:dyDescent="0.25">
      <c r="A74" t="str">
        <v>Name der Organisation</v>
      </c>
    </row>
    <row r="75" spans="1:1" x14ac:dyDescent="0.25">
      <c r="A75" t="str">
        <v>Naturraum</v>
      </c>
    </row>
    <row r="76" spans="1:1" x14ac:dyDescent="0.25">
      <c r="A76" t="str">
        <v>Notizen zur Geländearbeit</v>
      </c>
    </row>
    <row r="77" spans="1:1" x14ac:dyDescent="0.25">
      <c r="A77" t="str">
        <v>Notwendige Pflege-/ Managementmaßnahmen</v>
      </c>
    </row>
    <row r="78" spans="1:1" x14ac:dyDescent="0.25">
      <c r="A78" t="str">
        <v>Null-Nachweis</v>
      </c>
    </row>
    <row r="79" spans="1:1" x14ac:dyDescent="0.25">
      <c r="A79" t="str">
        <v>Permit Registration Number</v>
      </c>
    </row>
    <row r="80" spans="1:1" x14ac:dyDescent="0.25">
      <c r="A80" t="str">
        <v>pH Wert</v>
      </c>
    </row>
    <row r="81" spans="1:1" x14ac:dyDescent="0.25">
      <c r="A81" t="str">
        <v>Phänologischer Zustand</v>
      </c>
    </row>
    <row r="82" spans="1:1" x14ac:dyDescent="0.25">
      <c r="A82" t="str">
        <v>phenological condition</v>
      </c>
    </row>
    <row r="83" spans="1:1" x14ac:dyDescent="0.25">
      <c r="A83" t="str">
        <v>Projektregion (Kürzel)</v>
      </c>
    </row>
    <row r="84" spans="1:1" x14ac:dyDescent="0.25">
      <c r="A84" t="str">
        <v>Rote Liste (Einstufung)</v>
      </c>
    </row>
    <row r="85" spans="1:1" x14ac:dyDescent="0.25">
      <c r="A85" t="str">
        <v>Rote Liste (Kürzel)</v>
      </c>
    </row>
    <row r="86" spans="1:1" x14ac:dyDescent="0.25">
      <c r="A86" t="str">
        <v>Saatgutbeprobung/keine Saatgutbeprobung</v>
      </c>
    </row>
    <row r="87" spans="1:1" x14ac:dyDescent="0.25">
      <c r="A87" t="str">
        <v>Samen od. Früchte vom Boden aufgelesen?</v>
      </c>
    </row>
    <row r="88" spans="1:1" x14ac:dyDescent="0.25">
      <c r="A88" t="str">
        <v>Sammelnummer</v>
      </c>
    </row>
    <row r="89" spans="1:1" x14ac:dyDescent="0.25">
      <c r="A89" t="str">
        <v>Sammelstrategie</v>
      </c>
    </row>
    <row r="90" spans="1:1" x14ac:dyDescent="0.25">
      <c r="A90" t="str">
        <v>Schutzgebiet</v>
      </c>
    </row>
    <row r="91" spans="1:1" x14ac:dyDescent="0.25">
      <c r="A91" t="str">
        <v>Schutzgebietskategorie</v>
      </c>
    </row>
    <row r="92" spans="1:1" x14ac:dyDescent="0.25">
      <c r="A92" t="str">
        <v>slope inclination</v>
      </c>
    </row>
    <row r="93" spans="1:1" x14ac:dyDescent="0.25">
      <c r="A93" t="str">
        <v>Sonstige Notwendige Pflege/-Managementmaßnahmen</v>
      </c>
    </row>
    <row r="94" spans="1:1" x14ac:dyDescent="0.25">
      <c r="A94" t="str">
        <v>Sonstige Pflege-/Managementmaßnahmen</v>
      </c>
    </row>
    <row r="95" spans="1:1" x14ac:dyDescent="0.25">
      <c r="A95" t="str">
        <v>Standortbeschreibung</v>
      </c>
    </row>
    <row r="96" spans="1:1" x14ac:dyDescent="0.25">
      <c r="A96" t="str">
        <v>Standort-Code</v>
      </c>
    </row>
    <row r="97" spans="1:1" x14ac:dyDescent="0.25">
      <c r="A97" t="str">
        <v>Taxnr (floraweb)</v>
      </c>
    </row>
    <row r="98" spans="1:1" x14ac:dyDescent="0.25">
      <c r="A98" t="str">
        <v>Ungenauigkeit</v>
      </c>
    </row>
    <row r="99" spans="1:1" x14ac:dyDescent="0.25">
      <c r="A99" t="str">
        <v>verantwortlicher Sammler</v>
      </c>
    </row>
    <row r="100" spans="1:1" x14ac:dyDescent="0.25">
      <c r="A100" t="str">
        <v>Verantwortungsart</v>
      </c>
    </row>
    <row r="101" spans="1:1" x14ac:dyDescent="0.25">
      <c r="A101" t="str">
        <v>Verknüpftes Forschungsobjekt (ID)</v>
      </c>
    </row>
  </sheetData>
  <conditionalFormatting sqref="B15:B16">
    <cfRule type="expression" dxfId="0" priority="3">
      <formula>_xlfn.ISFORMULA(B15)</formula>
    </cfRule>
  </conditionalFormatting>
  <dataValidations count="1">
    <dataValidation type="list" allowBlank="1" showInputMessage="1" showErrorMessage="1" sqref="H16" xr:uid="{656092B5-F02E-4E19-A33A-5DAD336055D2}">
      <formula1>_xlfn.ANCHORARRAY($F$16)</formula1>
    </dataValidation>
  </dataValidations>
  <pageMargins left="0.7" right="0.7" top="0.78740157499999996" bottom="0.78740157499999996"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xr:uid="{EBD96388-C2CA-4789-961B-109465CC9BF2}">
          <x14:formula1>
            <xm:f>OFFSET(Feldübersetzungen!CI26,0,0,COUNTA(Feldübersetzungen!CI26:CI500),1)</xm:f>
          </x14:formula1>
          <xm:sqref>B9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
  <sheetViews>
    <sheetView showOutlineSymbols="0" workbookViewId="0"/>
  </sheetViews>
  <sheetFormatPr baseColWidth="10" defaultColWidth="10.7109375" defaultRowHeight="15" customHeight="1" x14ac:dyDescent="0.25"/>
  <cols>
    <col min="1" max="1" width="36.28515625" style="1" customWidth="1"/>
    <col min="2" max="2" width="25.85546875" customWidth="1"/>
  </cols>
  <sheetData>
    <row r="1" spans="1:2" ht="15" customHeight="1" x14ac:dyDescent="0.25">
      <c r="A1" s="14" t="s">
        <v>518</v>
      </c>
      <c r="B1" t="s">
        <v>250</v>
      </c>
    </row>
    <row r="2" spans="1:2" x14ac:dyDescent="0.25">
      <c r="A2" s="12" t="s">
        <v>468</v>
      </c>
      <c r="B2" t="s">
        <v>210</v>
      </c>
    </row>
    <row r="3" spans="1:2" x14ac:dyDescent="0.25">
      <c r="A3" s="13" t="s">
        <v>469</v>
      </c>
      <c r="B3" t="s">
        <v>470</v>
      </c>
    </row>
    <row r="4" spans="1:2" x14ac:dyDescent="0.25">
      <c r="A4" s="13" t="s">
        <v>471</v>
      </c>
      <c r="B4" t="s">
        <v>472</v>
      </c>
    </row>
  </sheetData>
  <pageMargins left="0.7" right="0.7" top="0.78749999999999998" bottom="0.78749999999999998"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4B465-0685-4E70-9194-52798AF9EDF2}">
  <dimension ref="A1:A6"/>
  <sheetViews>
    <sheetView showOutlineSymbols="0" workbookViewId="0">
      <selection activeCell="A5" sqref="A5"/>
    </sheetView>
  </sheetViews>
  <sheetFormatPr baseColWidth="10" defaultRowHeight="15" x14ac:dyDescent="0.25"/>
  <sheetData>
    <row r="1" spans="1:1" x14ac:dyDescent="0.25">
      <c r="A1" t="s">
        <v>1324</v>
      </c>
    </row>
    <row r="2" spans="1:1" x14ac:dyDescent="0.25">
      <c r="A2" s="43" t="s">
        <v>1327</v>
      </c>
    </row>
    <row r="3" spans="1:1" x14ac:dyDescent="0.25">
      <c r="A3" s="43" t="s">
        <v>1328</v>
      </c>
    </row>
    <row r="4" spans="1:1" x14ac:dyDescent="0.25">
      <c r="A4" t="s">
        <v>1351</v>
      </c>
    </row>
    <row r="5" spans="1:1" x14ac:dyDescent="0.25">
      <c r="A5" s="43" t="s">
        <v>1297</v>
      </c>
    </row>
    <row r="6" spans="1:1" x14ac:dyDescent="0.25">
      <c r="A6" s="43" t="s">
        <v>1298</v>
      </c>
    </row>
  </sheetData>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2</vt:i4>
      </vt:variant>
    </vt:vector>
  </HeadingPairs>
  <TitlesOfParts>
    <vt:vector size="11" baseType="lpstr">
      <vt:lpstr>Hinweise</vt:lpstr>
      <vt:lpstr>Saatgutaufsammlung</vt:lpstr>
      <vt:lpstr>Import-Zwischenablage</vt:lpstr>
      <vt:lpstr>Dokumentation</vt:lpstr>
      <vt:lpstr>Feldübersetzungen</vt:lpstr>
      <vt:lpstr>Datenwertübersetzung</vt:lpstr>
      <vt:lpstr>Formelsammlung-Schmierblatt</vt:lpstr>
      <vt:lpstr>Entwicklungsgeschichte-Felder</vt:lpstr>
      <vt:lpstr>ZUTUN</vt:lpstr>
      <vt:lpstr>Auswahl_Eigentumsverhältnisse</vt:lpstr>
      <vt:lpstr>Erstwert_aus_Senkrechtstrich_Liste_B2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Plank, Andreas</dc:creator>
  <dc:description/>
  <cp:lastModifiedBy>Plank, Andreas</cp:lastModifiedBy>
  <cp:revision>1</cp:revision>
  <cp:lastPrinted>2025-09-30T13:24:57Z</cp:lastPrinted>
  <dcterms:created xsi:type="dcterms:W3CDTF">2025-03-26T14:09:28Z</dcterms:created>
  <dcterms:modified xsi:type="dcterms:W3CDTF">2025-11-12T16:13:51Z</dcterms:modified>
  <dc:language>de-DE</dc:language>
</cp:coreProperties>
</file>