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C:\Users\andreasplank\Documents\Zeitweilige Sicherung\WIPs-De\Datenvorlagen\"/>
    </mc:Choice>
  </mc:AlternateContent>
  <xr:revisionPtr revIDLastSave="0" documentId="13_ncr:1_{ECDBBB25-450D-4F91-9522-F40C6854D04E}" xr6:coauthVersionLast="47" xr6:coauthVersionMax="47" xr10:uidLastSave="{00000000-0000-0000-0000-000000000000}"/>
  <bookViews>
    <workbookView xWindow="-120" yWindow="-120" windowWidth="29040" windowHeight="17640" xr2:uid="{00000000-000D-0000-FFFF-FFFF00000000}"/>
  </bookViews>
  <sheets>
    <sheet name="Hinweise" sheetId="1" r:id="rId1"/>
    <sheet name="Saatgutaufsammlung" sheetId="3" r:id="rId2"/>
    <sheet name="Import-Zwischenablage" sheetId="4" r:id="rId3"/>
    <sheet name="Dokumentation" sheetId="6" r:id="rId4"/>
    <sheet name="Feldübersetzungen" sheetId="2" r:id="rId5"/>
    <sheet name="Datenwertübersetzung" sheetId="7" r:id="rId6"/>
    <sheet name="Formelsammlung-Schmierblatt" sheetId="8" r:id="rId7"/>
    <sheet name="Entwicklungsgeschichte-Felder" sheetId="5" r:id="rId8"/>
    <sheet name="ZUTUN" sheetId="9" r:id="rId9"/>
  </sheets>
  <definedNames>
    <definedName name="_xlnm._FilterDatabase" localSheetId="1" hidden="1">Saatgutaufsammlung!$A$1:$CG$9</definedName>
    <definedName name="Auswahl_Eigentumsverhältnisse">Feldübersetzungen!$CI$26:$CI$31</definedName>
    <definedName name="Erstwert_aus_Senkrechtstrich_Liste_B2">'Formelsammlung-Schmierblatt'!$B$2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 xmlns:loext="http://schemas.libreoffice.org/" uri="{7626C862-2A13-11E5-B345-FEFF819CDC9F}">
      <loext:extCalcPr stringRefSyntax="ExcelA1"/>
    </ext>
  </extLst>
</workbook>
</file>

<file path=xl/calcChain.xml><?xml version="1.0" encoding="utf-8"?>
<calcChain xmlns="http://schemas.openxmlformats.org/spreadsheetml/2006/main">
  <c r="A15" i="8" l="1"/>
  <c r="B28" i="2" a="1"/>
  <c r="B28" i="2" s="1"/>
  <c r="CU17" i="2"/>
  <c r="CU26" i="2" a="1"/>
  <c r="CU26" i="2" s="1"/>
  <c r="CO26" i="2" a="1"/>
  <c r="CO26" i="2" s="1"/>
  <c r="CN26" i="2" a="1"/>
  <c r="CN26" i="2" s="1"/>
  <c r="CM26" i="2" a="1"/>
  <c r="CM26" i="2" s="1"/>
  <c r="CI26" i="2" a="1"/>
  <c r="CI26" i="2" s="1"/>
  <c r="CG26" i="2" a="1"/>
  <c r="CG26" i="2" s="1"/>
  <c r="CE26" i="2" a="1"/>
  <c r="CE26" i="2" s="1"/>
  <c r="CC26" i="2" a="1"/>
  <c r="CC26" i="2" s="1"/>
  <c r="BX26" i="2" a="1"/>
  <c r="BX26" i="2" s="1"/>
  <c r="BW26" i="2" a="1"/>
  <c r="BW26" i="2" s="1"/>
  <c r="BV26" i="2" a="1"/>
  <c r="BV26" i="2" s="1"/>
  <c r="BH26" i="2" a="1"/>
  <c r="BH26" i="2" s="1"/>
  <c r="BG26" i="2" a="1"/>
  <c r="BG26" i="2" s="1"/>
  <c r="BF26" i="2" a="1"/>
  <c r="BF26" i="2" s="1"/>
  <c r="AI26" i="2" a="1"/>
  <c r="AI26" i="2" s="1"/>
  <c r="I26" i="2" a="1"/>
  <c r="I26" i="2" s="1"/>
  <c r="L26" i="2" a="1"/>
  <c r="L26" i="2" s="1"/>
  <c r="Z26" i="2" a="1"/>
  <c r="Z26" i="2" s="1"/>
  <c r="AH26" i="2" a="1"/>
  <c r="AH26" i="2" s="1"/>
  <c r="AO26" i="2" a="1"/>
  <c r="AO26" i="2" s="1"/>
  <c r="AR26" i="2" a="1"/>
  <c r="AR26" i="2" s="1"/>
  <c r="AZ26" i="2" a="1"/>
  <c r="AZ26" i="2" s="1"/>
  <c r="BA26" i="2" a="1"/>
  <c r="BA26" i="2" s="1"/>
  <c r="BC26" i="2" a="1"/>
  <c r="BC26" i="2" s="1"/>
  <c r="BD26" i="2" a="1"/>
  <c r="BD26" i="2" s="1"/>
  <c r="BE26" i="2" a="1"/>
  <c r="BE26" i="2" s="1"/>
  <c r="BJ26" i="2" a="1"/>
  <c r="BJ26" i="2" s="1"/>
  <c r="BK26" i="2" a="1"/>
  <c r="BK26" i="2" s="1"/>
  <c r="BL26" i="2" a="1"/>
  <c r="BL26" i="2" s="1"/>
  <c r="BR26" i="2" a="1"/>
  <c r="BR26" i="2" s="1"/>
  <c r="BQ26" i="2" a="1"/>
  <c r="BQ26" i="2" s="1"/>
  <c r="BP26" i="2" a="1"/>
  <c r="BP26" i="2" s="1"/>
  <c r="BO26" i="2" a="1"/>
  <c r="BO26" i="2" s="1"/>
  <c r="BN26" i="2" a="1"/>
  <c r="BN26" i="2" s="1"/>
  <c r="B62" i="7" a="1"/>
  <c r="B62" i="7" s="1"/>
  <c r="B58" i="7" a="1"/>
  <c r="B58" i="7" s="1"/>
  <c r="B54" i="7" a="1"/>
  <c r="B54" i="7" s="1"/>
  <c r="B47" i="7" a="1"/>
  <c r="B47" i="7" s="1"/>
  <c r="B44" i="7" a="1"/>
  <c r="B44" i="7" s="1"/>
  <c r="B40" i="7" a="1"/>
  <c r="B40" i="7" s="1"/>
  <c r="B36" i="7" a="1"/>
  <c r="B36" i="7" s="1"/>
  <c r="B32" i="7" a="1"/>
  <c r="B32" i="7" s="1"/>
  <c r="B28" i="7" a="1"/>
  <c r="B28" i="7" s="1"/>
  <c r="B27" i="7" a="1"/>
  <c r="B27" i="7" s="1"/>
  <c r="B26" i="7" a="1"/>
  <c r="B26" i="7" s="1"/>
  <c r="B17" i="7" a="1"/>
  <c r="B17" i="7" s="1"/>
  <c r="B11" i="7" a="1"/>
  <c r="B11" i="7" s="1"/>
  <c r="B7" i="7" a="1"/>
  <c r="B7" i="7" s="1"/>
  <c r="BS9" i="3" a="1"/>
  <c r="BS9" i="3" s="1"/>
  <c r="AX9" i="3" a="1"/>
  <c r="AX9" i="3" s="1"/>
  <c r="R9" i="3" a="1"/>
  <c r="R9" i="3" s="1"/>
  <c r="BS8" i="3" a="1"/>
  <c r="BS8" i="3" s="1"/>
  <c r="AX8" i="3" a="1"/>
  <c r="AX8" i="3" s="1"/>
  <c r="R8" i="3" a="1"/>
  <c r="R8" i="3" s="1"/>
  <c r="BS7" i="3" a="1"/>
  <c r="BS7" i="3" s="1"/>
  <c r="AX7" i="3" a="1"/>
  <c r="AX7" i="3" s="1"/>
  <c r="R7" i="3" a="1"/>
  <c r="R7" i="3" s="1"/>
  <c r="BS6" i="3" a="1"/>
  <c r="BS6" i="3" s="1"/>
  <c r="AX6" i="3" a="1"/>
  <c r="AX6" i="3" s="1"/>
  <c r="R6" i="3" a="1"/>
  <c r="R6" i="3" s="1"/>
  <c r="BS5" i="3" a="1"/>
  <c r="BS5" i="3" s="1"/>
  <c r="AX5" i="3" a="1"/>
  <c r="AX5" i="3" s="1"/>
  <c r="R5" i="3" a="1"/>
  <c r="R5" i="3" s="1"/>
  <c r="BS4" i="3" a="1"/>
  <c r="BS4" i="3" s="1"/>
  <c r="AX4" i="3" a="1"/>
  <c r="AX4" i="3" s="1"/>
  <c r="R4" i="3" a="1"/>
  <c r="R4" i="3" s="1"/>
  <c r="BS3" i="3" a="1"/>
  <c r="BS3" i="3" s="1"/>
  <c r="AX3" i="3" a="1"/>
  <c r="AX3" i="3" s="1"/>
  <c r="R3" i="3" a="1"/>
  <c r="R3" i="3" s="1"/>
  <c r="BS2" i="3" a="1"/>
  <c r="BS2" i="3" s="1"/>
  <c r="AX2" i="3" a="1"/>
  <c r="AX2" i="3" s="1"/>
  <c r="R2" i="3" a="1"/>
  <c r="R2" i="3" s="1"/>
  <c r="CK17" i="2"/>
  <c r="CJ17" i="2"/>
  <c r="CF17" i="2"/>
  <c r="CD17" i="2"/>
  <c r="BW17" i="2"/>
  <c r="BV17" i="2"/>
  <c r="BT17" i="2"/>
  <c r="BQ17" i="2"/>
  <c r="BN17" i="2"/>
  <c r="BL17" i="2"/>
  <c r="BJ17" i="2"/>
  <c r="AP17" i="2"/>
  <c r="AQ17" i="2"/>
  <c r="AN17" i="2"/>
  <c r="AO17" i="2"/>
  <c r="CN17" i="2"/>
  <c r="CM25" i="2" a="1"/>
  <c r="CM25" i="2" s="1"/>
  <c r="AI17" i="2"/>
  <c r="AF17" i="2"/>
  <c r="AG17" i="2"/>
  <c r="AE17" i="2"/>
  <c r="AD17" i="2"/>
  <c r="AC17" i="2"/>
  <c r="Z17" i="2"/>
  <c r="Y17" i="2"/>
  <c r="X17" i="2"/>
  <c r="W17" i="2"/>
  <c r="R1" i="3" a="1"/>
  <c r="R1" i="3" s="1"/>
  <c r="BA25" i="2" a="1"/>
  <c r="BA25" i="2" s="1"/>
  <c r="Q17" i="2"/>
  <c r="L17" i="2"/>
  <c r="K17" i="2"/>
  <c r="J17" i="2"/>
  <c r="I17" i="2"/>
  <c r="H17" i="2"/>
  <c r="G17" i="2"/>
  <c r="D17" i="2"/>
  <c r="F17" i="2"/>
  <c r="CH17" i="2"/>
  <c r="BL1" i="3" a="1"/>
  <c r="BL1" i="3" s="1"/>
  <c r="CO25" i="2" a="1"/>
  <c r="CO25" i="2" s="1"/>
  <c r="CM17" i="2"/>
  <c r="BA20" i="2" a="1"/>
  <c r="BA19" i="2" a="1"/>
  <c r="BA22" i="2" a="1"/>
  <c r="BA21" i="2" a="1"/>
  <c r="BA21" i="2" l="1"/>
  <c r="BA22" i="2"/>
  <c r="BA20" i="2"/>
  <c r="BA19" i="2"/>
  <c r="H1" i="3" a="1"/>
  <c r="H1" i="3" s="1"/>
  <c r="BM17" i="2"/>
  <c r="BN25" i="2" a="1"/>
  <c r="BN25" i="2" s="1"/>
  <c r="BA18" i="2" l="1"/>
  <c r="CH1" i="3" a="1"/>
  <c r="CH1" i="3" s="1"/>
  <c r="AF1" i="3" l="1" a="1"/>
  <c r="AF1" i="3" s="1"/>
  <c r="BI17" i="2"/>
  <c r="AZ25" i="2" a="1"/>
  <c r="AZ25" i="2" s="1"/>
  <c r="D49" i="7"/>
  <c r="E49" i="7"/>
  <c r="F49" i="7"/>
  <c r="G49" i="7"/>
  <c r="H49" i="7"/>
  <c r="I49" i="7"/>
  <c r="J49" i="7"/>
  <c r="K49" i="7"/>
  <c r="L49" i="7"/>
  <c r="C49" i="7"/>
  <c r="Q1" i="3" a="1"/>
  <c r="Q1" i="3" s="1"/>
  <c r="BA1" i="3" a="1"/>
  <c r="BA1" i="3" s="1"/>
  <c r="AL1" i="3" l="1" a="1"/>
  <c r="AL1" i="3" s="1"/>
  <c r="AJ17" i="2"/>
  <c r="AL17" i="2"/>
  <c r="AK17" i="2"/>
  <c r="AH17" i="2"/>
  <c r="AU1" i="3" a="1"/>
  <c r="AU1" i="3" s="1"/>
  <c r="AH25" i="2" a="1"/>
  <c r="AH25" i="2" s="1"/>
  <c r="AT1" i="3" a="1"/>
  <c r="AT1" i="3" s="1"/>
  <c r="AS3" i="3" a="1"/>
  <c r="AS3" i="3" s="1"/>
  <c r="AS4" i="3" a="1"/>
  <c r="AS4" i="3" s="1"/>
  <c r="AS5" i="3" a="1"/>
  <c r="AS5" i="3" s="1"/>
  <c r="AS6" i="3" a="1"/>
  <c r="AS6" i="3" s="1"/>
  <c r="AS7" i="3" a="1"/>
  <c r="AS7" i="3" s="1"/>
  <c r="AS8" i="3" a="1"/>
  <c r="AS8" i="3" s="1"/>
  <c r="AS9" i="3" a="1"/>
  <c r="AS9" i="3" s="1"/>
  <c r="AS2" i="3" a="1"/>
  <c r="AS2" i="3" s="1"/>
  <c r="AR3" i="3" a="1"/>
  <c r="AR3" i="3" s="1"/>
  <c r="AR4" i="3" a="1"/>
  <c r="AR4" i="3" s="1"/>
  <c r="AR5" i="3" a="1"/>
  <c r="AR5" i="3" s="1"/>
  <c r="AR6" i="3" a="1"/>
  <c r="AR6" i="3" s="1"/>
  <c r="AR7" i="3" a="1"/>
  <c r="AR7" i="3" s="1"/>
  <c r="AR8" i="3" a="1"/>
  <c r="AR8" i="3" s="1"/>
  <c r="AR9" i="3" a="1"/>
  <c r="AR9" i="3" s="1"/>
  <c r="AR2" i="3" a="1"/>
  <c r="AR2" i="3" s="1"/>
  <c r="L25" i="2" l="1" a="1"/>
  <c r="L25" i="2" s="1"/>
  <c r="G1" i="3" a="1"/>
  <c r="G1" i="3" s="1"/>
  <c r="F1" i="3" a="1"/>
  <c r="F1" i="3" s="1"/>
  <c r="I1" i="3" a="1"/>
  <c r="I1" i="3" s="1"/>
  <c r="Z25" i="2" a="1"/>
  <c r="Z25" i="2" s="1"/>
  <c r="E1" i="3" a="1"/>
  <c r="E1" i="3" s="1"/>
  <c r="O1" i="3" a="1"/>
  <c r="O1" i="3" s="1"/>
  <c r="J3" i="3"/>
  <c r="J4" i="3"/>
  <c r="J5" i="3"/>
  <c r="J6" i="3"/>
  <c r="J7" i="3"/>
  <c r="J8" i="3"/>
  <c r="J9" i="3"/>
  <c r="J2" i="3"/>
  <c r="N1" i="3" a="1"/>
  <c r="N1" i="3" s="1"/>
  <c r="M1" i="3" a="1"/>
  <c r="M1" i="3" s="1"/>
  <c r="P1" i="3" a="1"/>
  <c r="P1" i="3" s="1"/>
  <c r="S1" i="3" a="1"/>
  <c r="S1" i="3" s="1"/>
  <c r="L1" i="3" a="1"/>
  <c r="L1" i="3" s="1"/>
  <c r="CF1" i="3" a="1"/>
  <c r="CF1" i="3" s="1"/>
  <c r="CD1" i="3" a="1"/>
  <c r="CD1" i="3" s="1"/>
  <c r="BE1" i="3" a="1"/>
  <c r="BE1" i="3" s="1"/>
  <c r="BF1" i="3" a="1"/>
  <c r="BF1" i="3" s="1"/>
  <c r="BD1" i="3" a="1"/>
  <c r="BD1" i="3" s="1"/>
  <c r="BR1" i="3" a="1"/>
  <c r="BR1" i="3" s="1"/>
  <c r="BS1" i="3" a="1"/>
  <c r="BS1" i="3" s="1"/>
  <c r="BQ1" i="3" a="1"/>
  <c r="BQ1" i="3" s="1"/>
  <c r="BP1" i="3" a="1"/>
  <c r="BP1" i="3" s="1"/>
  <c r="BU1" i="3" a="1"/>
  <c r="BU1" i="3" s="1"/>
  <c r="BV1" i="3" a="1"/>
  <c r="BV1" i="3" s="1"/>
  <c r="BT1" i="3" a="1"/>
  <c r="BT1" i="3" s="1"/>
  <c r="BJ1" i="3" a="1"/>
  <c r="BJ1" i="3" s="1"/>
  <c r="BI1" i="3" a="1"/>
  <c r="BI1" i="3" s="1"/>
  <c r="BB1" i="3" a="1"/>
  <c r="BB1" i="3" s="1"/>
  <c r="BH1" i="3" a="1"/>
  <c r="BH1" i="3" s="1"/>
  <c r="BC1" i="3" a="1"/>
  <c r="BC1" i="3" s="1"/>
  <c r="AM1" i="3" a="1"/>
  <c r="AM1" i="3" s="1"/>
  <c r="BC25" i="2" a="1"/>
  <c r="BC25" i="2" s="1"/>
  <c r="BD25" i="2" a="1"/>
  <c r="BD25" i="2" s="1"/>
  <c r="BE25" i="2" a="1"/>
  <c r="BE25" i="2" s="1"/>
  <c r="BF25" i="2" a="1"/>
  <c r="BF25" i="2" s="1"/>
  <c r="BG25" i="2" a="1"/>
  <c r="BG25" i="2" s="1"/>
  <c r="BH25" i="2" a="1"/>
  <c r="BH25" i="2" s="1"/>
  <c r="CU25" i="2" a="1"/>
  <c r="CU25" i="2" s="1"/>
  <c r="CN25" i="2" a="1"/>
  <c r="CN25" i="2" s="1"/>
  <c r="CI25" i="2" a="1"/>
  <c r="CI25" i="2" s="1"/>
  <c r="CG25" i="2" a="1"/>
  <c r="CG25" i="2" s="1"/>
  <c r="CE25" i="2" a="1"/>
  <c r="CE25" i="2" s="1"/>
  <c r="CC25" i="2" a="1"/>
  <c r="CC25" i="2" s="1"/>
  <c r="BX25" i="2" a="1"/>
  <c r="BX25" i="2" s="1"/>
  <c r="BW25" i="2" a="1"/>
  <c r="BW25" i="2" s="1"/>
  <c r="BV25" i="2" a="1"/>
  <c r="BV25" i="2" s="1"/>
  <c r="BR25" i="2" a="1"/>
  <c r="BR25" i="2" s="1"/>
  <c r="BQ25" i="2" a="1"/>
  <c r="BQ25" i="2" s="1"/>
  <c r="BP25" i="2" a="1"/>
  <c r="BP25" i="2" s="1"/>
  <c r="BO25" i="2" a="1"/>
  <c r="BO25" i="2" s="1"/>
  <c r="BL25" i="2" a="1"/>
  <c r="BL25" i="2" s="1"/>
  <c r="BK25" i="2" a="1"/>
  <c r="BK25" i="2" s="1"/>
  <c r="BJ25" i="2" a="1"/>
  <c r="BJ25" i="2" s="1"/>
  <c r="AR25" i="2" a="1"/>
  <c r="AR25" i="2" s="1"/>
  <c r="AO25" i="2" a="1"/>
  <c r="AO25" i="2" s="1"/>
  <c r="AI25" i="2" a="1"/>
  <c r="AI25" i="2" s="1"/>
  <c r="I25" i="2" a="1"/>
  <c r="I25" i="2" s="1"/>
  <c r="B13" i="8"/>
  <c r="B12" i="8" l="1" a="1"/>
  <c r="B12" i="8" s="1"/>
  <c r="C6" i="8" a="1"/>
  <c r="C6" i="8" s="1"/>
  <c r="BX1" i="3" a="1"/>
  <c r="BX1" i="3" s="1"/>
  <c r="AY1" i="3" a="1"/>
  <c r="AY1" i="3" s="1"/>
  <c r="B2" i="2" a="1"/>
  <c r="B2" i="2" s="1"/>
  <c r="BN1" i="3" a="1"/>
  <c r="BN1" i="3" s="1"/>
  <c r="B6" i="8" l="1"/>
  <c r="BW1" i="3" a="1"/>
  <c r="BW1" i="3" s="1"/>
  <c r="BY1" i="3" a="1"/>
  <c r="BY1" i="3" s="1"/>
  <c r="BZ1" i="3" a="1"/>
  <c r="BZ1" i="3" s="1"/>
  <c r="CA1" i="3" a="1"/>
  <c r="CA1" i="3" s="1"/>
  <c r="CB1" i="3" a="1"/>
  <c r="CB1" i="3" s="1"/>
  <c r="CC1" i="3" a="1"/>
  <c r="CC1" i="3" s="1"/>
  <c r="X1" i="3" a="1"/>
  <c r="X1" i="3" s="1"/>
  <c r="CG1" i="3" a="1"/>
  <c r="CG1" i="3" s="1"/>
  <c r="CE1" i="3" a="1"/>
  <c r="CE1" i="3" s="1"/>
  <c r="BO1" i="3" a="1"/>
  <c r="BO1" i="3" s="1"/>
  <c r="BM1" i="3" a="1"/>
  <c r="BM1" i="3" s="1"/>
  <c r="BK1" i="3" a="1"/>
  <c r="BK1" i="3" s="1"/>
  <c r="BG1" i="3" a="1"/>
  <c r="BG1" i="3" s="1"/>
  <c r="AZ1" i="3" a="1"/>
  <c r="AZ1" i="3" s="1"/>
  <c r="AW1" i="3" a="1"/>
  <c r="AW1" i="3" s="1"/>
  <c r="AK1" i="3" a="1"/>
  <c r="AK1" i="3" s="1"/>
  <c r="AV1" i="3" a="1"/>
  <c r="AV1" i="3" s="1"/>
  <c r="AS1" i="3" a="1"/>
  <c r="AS1" i="3" s="1"/>
  <c r="AR1" i="3" a="1"/>
  <c r="AR1" i="3" s="1"/>
  <c r="AQ1" i="3" a="1"/>
  <c r="AQ1" i="3" s="1"/>
  <c r="AP1" i="3" a="1"/>
  <c r="AP1" i="3" s="1"/>
  <c r="AO1" i="3" a="1"/>
  <c r="AO1" i="3" s="1"/>
  <c r="AN1" i="3" a="1"/>
  <c r="AN1" i="3" s="1"/>
  <c r="AJ1" i="3" a="1"/>
  <c r="AJ1" i="3" s="1"/>
  <c r="AI1" i="3" a="1"/>
  <c r="AI1" i="3" s="1"/>
  <c r="AH1" i="3" a="1"/>
  <c r="AH1" i="3" s="1"/>
  <c r="AG1" i="3" a="1"/>
  <c r="AG1" i="3" s="1"/>
  <c r="AE1" i="3" a="1"/>
  <c r="AE1" i="3" s="1"/>
  <c r="AD1" i="3" a="1"/>
  <c r="AD1" i="3" s="1"/>
  <c r="AC1" i="3" a="1"/>
  <c r="AC1" i="3" s="1"/>
  <c r="AB1" i="3" a="1"/>
  <c r="AB1" i="3" s="1"/>
  <c r="AA1" i="3" a="1"/>
  <c r="AA1" i="3" s="1"/>
  <c r="Z1" i="3" a="1"/>
  <c r="Z1" i="3" s="1"/>
  <c r="Y1" i="3" a="1"/>
  <c r="Y1" i="3" s="1"/>
  <c r="W1" i="3" a="1"/>
  <c r="W1" i="3" s="1"/>
  <c r="V1" i="3" a="1"/>
  <c r="V1" i="3" s="1"/>
  <c r="U1" i="3" a="1"/>
  <c r="U1" i="3" s="1"/>
  <c r="T1" i="3" a="1"/>
  <c r="T1" i="3" s="1"/>
  <c r="K1" i="3" a="1"/>
  <c r="K1" i="3" s="1"/>
  <c r="J1" i="3" a="1"/>
  <c r="J1" i="3" s="1"/>
  <c r="D1" i="3" a="1"/>
  <c r="D1" i="3" s="1"/>
  <c r="C1" i="3" a="1"/>
  <c r="C1" i="3" s="1"/>
  <c r="B1" i="3" a="1"/>
  <c r="B1" i="3" s="1"/>
  <c r="A1" i="3" a="1"/>
  <c r="A1" i="3" s="1"/>
  <c r="AX1" i="3" a="1"/>
  <c r="AX1" i="3" s="1"/>
  <c r="BW19" i="2" a="1"/>
  <c r="AO19" i="2" a="1"/>
  <c r="BK21" i="2" a="1"/>
  <c r="M19" i="2" a="1"/>
  <c r="W21" i="2" a="1"/>
  <c r="AG19" i="2" a="1"/>
  <c r="CH20" i="2" a="1"/>
  <c r="BQ21" i="2" a="1"/>
  <c r="CJ22" i="2" a="1"/>
  <c r="CI21" i="2" a="1"/>
  <c r="BN19" i="2" a="1"/>
  <c r="CS22" i="2" a="1"/>
  <c r="CJ19" i="2" a="1"/>
  <c r="L20" i="2" a="1"/>
  <c r="BV19" i="2" a="1"/>
  <c r="CI20" i="2" a="1"/>
  <c r="CM19" i="2" a="1"/>
  <c r="CD21" i="2" a="1"/>
  <c r="AW22" i="2" a="1"/>
  <c r="CN21" i="2" a="1"/>
  <c r="CQ22" i="2" a="1"/>
  <c r="BY22" i="2" a="1"/>
  <c r="F22" i="2" a="1"/>
  <c r="Y19" i="2" a="1"/>
  <c r="AF20" i="2" a="1"/>
  <c r="S21" i="2" a="1"/>
  <c r="CE19" i="2" a="1"/>
  <c r="X22" i="2" a="1"/>
  <c r="AP21" i="2" a="1"/>
  <c r="AG22" i="2" a="1"/>
  <c r="P22" i="2" a="1"/>
  <c r="AL20" i="2" a="1"/>
  <c r="BK22" i="2" a="1"/>
  <c r="CA19" i="2" a="1"/>
  <c r="CE22" i="2" a="1"/>
  <c r="BP21" i="2" a="1"/>
  <c r="K22" i="2" a="1"/>
  <c r="S20" i="2" a="1"/>
  <c r="BT22" i="2" a="1"/>
  <c r="BD21" i="2" a="1"/>
  <c r="AJ21" i="2" a="1"/>
  <c r="BF21" i="2" a="1"/>
  <c r="J21" i="2" a="1"/>
  <c r="AT19" i="2" a="1"/>
  <c r="AP22" i="2" a="1"/>
  <c r="P20" i="2" a="1"/>
  <c r="BN22" i="2" a="1"/>
  <c r="BL19" i="2" a="1"/>
  <c r="BR22" i="2" a="1"/>
  <c r="BO20" i="2" a="1"/>
  <c r="BQ22" i="2" a="1"/>
  <c r="CU19" i="2" a="1"/>
  <c r="AY19" i="2" a="1"/>
  <c r="BM22" i="2" a="1"/>
  <c r="CR19" i="2" a="1"/>
  <c r="CN22" i="2" a="1"/>
  <c r="BQ19" i="2" a="1"/>
  <c r="D22" i="2" a="1"/>
  <c r="AD21" i="2" a="1"/>
  <c r="BV21" i="2" a="1"/>
  <c r="CB22" i="2" a="1"/>
  <c r="Z19" i="2" a="1"/>
  <c r="M20" i="2" a="1"/>
  <c r="AA20" i="2" a="1"/>
  <c r="AR22" i="2" a="1"/>
  <c r="AL21" i="2" a="1"/>
  <c r="AS20" i="2" a="1"/>
  <c r="AU19" i="2" a="1"/>
  <c r="H22" i="2" a="1"/>
  <c r="AO20" i="2" a="1"/>
  <c r="K20" i="2" a="1"/>
  <c r="BC20" i="2" a="1"/>
  <c r="AN22" i="2" a="1"/>
  <c r="U21" i="2" a="1"/>
  <c r="BD19" i="2" a="1"/>
  <c r="BT21" i="2" a="1"/>
  <c r="CG22" i="2" a="1"/>
  <c r="BU21" i="2" a="1"/>
  <c r="BD22" i="2" a="1"/>
  <c r="T20" i="2" a="1"/>
  <c r="AR19" i="2" a="1"/>
  <c r="AS21" i="2" a="1"/>
  <c r="BO19" i="2" a="1"/>
  <c r="J19" i="2" a="1"/>
  <c r="AZ22" i="2" a="1"/>
  <c r="M21" i="2" a="1"/>
  <c r="N22" i="2" a="1"/>
  <c r="AG20" i="2" a="1"/>
  <c r="AG21" i="2" a="1"/>
  <c r="AB21" i="2" a="1"/>
  <c r="BE19" i="2" a="1"/>
  <c r="U20" i="2" a="1"/>
  <c r="V22" i="2" a="1"/>
  <c r="BK19" i="2" a="1"/>
  <c r="BI19" i="2" a="1"/>
  <c r="H19" i="2" a="1"/>
  <c r="CK21" i="2" a="1"/>
  <c r="BZ21" i="2" a="1"/>
  <c r="AU20" i="2" a="1"/>
  <c r="U22" i="2" a="1"/>
  <c r="CH22" i="2" a="1"/>
  <c r="AO21" i="2" a="1"/>
  <c r="CF19" i="2" a="1"/>
  <c r="CB19" i="2" a="1"/>
  <c r="BI21" i="2" a="1"/>
  <c r="H20" i="2" a="1"/>
  <c r="BS22" i="2" a="1"/>
  <c r="CF21" i="2" a="1"/>
  <c r="CN20" i="2" a="1"/>
  <c r="C19" i="2" a="1"/>
  <c r="CC19" i="2" a="1"/>
  <c r="CE20" i="2" a="1"/>
  <c r="CE21" i="2" a="1"/>
  <c r="AR20" i="2" a="1"/>
  <c r="BH19" i="2" a="1"/>
  <c r="CA20" i="2" a="1"/>
  <c r="O19" i="2" a="1"/>
  <c r="Q19" i="2" a="1"/>
  <c r="AE22" i="2" a="1"/>
  <c r="BG20" i="2" a="1"/>
  <c r="CT22" i="2" a="1"/>
  <c r="P19" i="2" a="1"/>
  <c r="AV19" i="2" a="1"/>
  <c r="AF21" i="2" a="1"/>
  <c r="BG22" i="2" a="1"/>
  <c r="AJ20" i="2" a="1"/>
  <c r="AE20" i="2" a="1"/>
  <c r="E22" i="2" a="1"/>
  <c r="BV20" i="2" a="1"/>
  <c r="CC21" i="2" a="1"/>
  <c r="CH19" i="2" a="1"/>
  <c r="I22" i="2" a="1"/>
  <c r="CL21" i="2" a="1"/>
  <c r="S19" i="2" a="1"/>
  <c r="G21" i="2" a="1"/>
  <c r="AH19" i="2" a="1"/>
  <c r="BM19" i="2" a="1"/>
  <c r="P21" i="2" a="1"/>
  <c r="CP22" i="2" a="1"/>
  <c r="AI19" i="2" a="1"/>
  <c r="BL21" i="2" a="1"/>
  <c r="BB22" i="2" a="1"/>
  <c r="X21" i="2" a="1"/>
  <c r="Q22" i="2" a="1"/>
  <c r="BN20" i="2" a="1"/>
  <c r="BM21" i="2" a="1"/>
  <c r="I21" i="2" a="1"/>
  <c r="BP19" i="2" a="1"/>
  <c r="F21" i="2" a="1"/>
  <c r="D20" i="2" a="1"/>
  <c r="Q20" i="2" a="1"/>
  <c r="BJ22" i="2" a="1"/>
  <c r="AJ22" i="2" a="1"/>
  <c r="CA22" i="2" a="1"/>
  <c r="BC22" i="2" a="1"/>
  <c r="AM20" i="2" a="1"/>
  <c r="O20" i="2" a="1"/>
  <c r="CU22" i="2" a="1"/>
  <c r="CU20" i="2" a="1"/>
  <c r="CO22" i="2" a="1"/>
  <c r="CP19" i="2" a="1"/>
  <c r="E20" i="2" a="1"/>
  <c r="CC20" i="2" a="1"/>
  <c r="R22" i="2" a="1"/>
  <c r="BH22" i="2" a="1"/>
  <c r="AA22" i="2" a="1"/>
  <c r="AC21" i="2" a="1"/>
  <c r="L22" i="2" a="1"/>
  <c r="CG19" i="2" a="1"/>
  <c r="BI20" i="2" a="1"/>
  <c r="J20" i="2" a="1"/>
  <c r="AA21" i="2" a="1"/>
  <c r="CM20" i="2" a="1"/>
  <c r="CP20" i="2" a="1"/>
  <c r="AC19" i="2" a="1"/>
  <c r="C20" i="2" a="1"/>
  <c r="AV22" i="2" a="1"/>
  <c r="BH20" i="2" a="1"/>
  <c r="AI20" i="2" a="1"/>
  <c r="BT20" i="2" a="1"/>
  <c r="AM19" i="2" a="1"/>
  <c r="AD22" i="2" a="1"/>
  <c r="AX21" i="2" a="1"/>
  <c r="CU21" i="2" a="1"/>
  <c r="AB22" i="2" a="1"/>
  <c r="AF19" i="2" a="1"/>
  <c r="CR20" i="2" a="1"/>
  <c r="AX19" i="2" a="1"/>
  <c r="BS20" i="2" a="1"/>
  <c r="W22" i="2" a="1"/>
  <c r="BC19" i="2" a="1"/>
  <c r="Y22" i="2" a="1"/>
  <c r="AT22" i="2" a="1"/>
  <c r="AK21" i="2" a="1"/>
  <c r="BF19" i="2" a="1"/>
  <c r="CK20" i="2" a="1"/>
  <c r="BJ20" i="2" a="1"/>
  <c r="BP22" i="2" a="1"/>
  <c r="CL20" i="2" a="1"/>
  <c r="Y21" i="2" a="1"/>
  <c r="AP19" i="2" a="1"/>
  <c r="AH22" i="2" a="1"/>
  <c r="AL19" i="2" a="1"/>
  <c r="CM22" i="2" a="1"/>
  <c r="AK22" i="2" a="1"/>
  <c r="AK19" i="2" a="1"/>
  <c r="V21" i="2" a="1"/>
  <c r="AZ19" i="2" a="1"/>
  <c r="BC21" i="2" a="1"/>
  <c r="AI22" i="2" a="1"/>
  <c r="BE22" i="2" a="1"/>
  <c r="T21" i="2" a="1"/>
  <c r="R20" i="2" a="1"/>
  <c r="BX20" i="2" a="1"/>
  <c r="BU19" i="2" a="1"/>
  <c r="X19" i="2" a="1"/>
  <c r="AV21" i="2" a="1"/>
  <c r="CI19" i="2" a="1"/>
  <c r="BR21" i="2" a="1"/>
  <c r="N19" i="2" a="1"/>
  <c r="X20" i="2" a="1"/>
  <c r="CI22" i="2" a="1"/>
  <c r="CL19" i="2" a="1"/>
  <c r="CP21" i="2" a="1"/>
  <c r="G20" i="2" a="1"/>
  <c r="BK20" i="2" a="1"/>
  <c r="AO22" i="2" a="1"/>
  <c r="K19" i="2" a="1"/>
  <c r="L19" i="2" a="1"/>
  <c r="CD22" i="2" a="1"/>
  <c r="AX20" i="2" a="1"/>
  <c r="BD20" i="2" a="1"/>
  <c r="CS21" i="2" a="1"/>
  <c r="Z20" i="2" a="1"/>
  <c r="Y20" i="2" a="1"/>
  <c r="C21" i="2" a="1"/>
  <c r="AE19" i="2" a="1"/>
  <c r="BG21" i="2" a="1"/>
  <c r="CB21" i="2" a="1"/>
  <c r="AD20" i="2" a="1"/>
  <c r="CO20" i="2" a="1"/>
  <c r="CQ20" i="2" a="1"/>
  <c r="U19" i="2" a="1"/>
  <c r="AQ22" i="2" a="1"/>
  <c r="BU20" i="2" a="1"/>
  <c r="AH21" i="2" a="1"/>
  <c r="T19" i="2" a="1"/>
  <c r="BY21" i="2" a="1"/>
  <c r="BE20" i="2" a="1"/>
  <c r="CF20" i="2" a="1"/>
  <c r="AF22" i="2" a="1"/>
  <c r="CK19" i="2" a="1"/>
  <c r="BL22" i="2" a="1"/>
  <c r="BH21" i="2" a="1"/>
  <c r="BY20" i="2" a="1"/>
  <c r="AY20" i="2" a="1"/>
  <c r="CR21" i="2" a="1"/>
  <c r="BM20" i="2" a="1"/>
  <c r="AT21" i="2" a="1"/>
  <c r="CQ19" i="2" a="1"/>
  <c r="BR19" i="2" a="1"/>
  <c r="AY22" i="2" a="1"/>
  <c r="AR21" i="2" a="1"/>
  <c r="AY21" i="2" a="1"/>
  <c r="BN21" i="2" a="1"/>
  <c r="I20" i="2" a="1"/>
  <c r="BS19" i="2" a="1"/>
  <c r="CR22" i="2" a="1"/>
  <c r="AK20" i="2" a="1"/>
  <c r="BW22" i="2" a="1"/>
  <c r="BX19" i="2" a="1"/>
  <c r="CK22" i="2" a="1"/>
  <c r="AB19" i="2" a="1"/>
  <c r="O21" i="2" a="1"/>
  <c r="AP20" i="2" a="1"/>
  <c r="BF20" i="2" a="1"/>
  <c r="K21" i="2" a="1"/>
  <c r="AB20" i="2" a="1"/>
  <c r="BB20" i="2" a="1"/>
  <c r="BV22" i="2" a="1"/>
  <c r="CO19" i="2" a="1"/>
  <c r="AD19" i="2" a="1"/>
  <c r="AI21" i="2" a="1"/>
  <c r="AX22" i="2" a="1"/>
  <c r="E21" i="2" a="1"/>
  <c r="BZ19" i="2" a="1"/>
  <c r="BT19" i="2" a="1"/>
  <c r="AE21" i="2" a="1"/>
  <c r="AC20" i="2" a="1"/>
  <c r="O22" i="2" a="1"/>
  <c r="BQ20" i="2" a="1"/>
  <c r="AQ20" i="2" a="1"/>
  <c r="CO21" i="2" a="1"/>
  <c r="BX21" i="2" a="1"/>
  <c r="BR20" i="2" a="1"/>
  <c r="CF22" i="2" a="1"/>
  <c r="BX22" i="2" a="1"/>
  <c r="BU22" i="2" a="1"/>
  <c r="CT20" i="2" a="1"/>
  <c r="CD20" i="2" a="1"/>
  <c r="BJ19" i="2" a="1"/>
  <c r="AZ21" i="2" a="1"/>
  <c r="CD19" i="2" a="1"/>
  <c r="Z22" i="2" a="1"/>
  <c r="S22" i="2" a="1"/>
  <c r="BB19" i="2" a="1"/>
  <c r="BF22" i="2" a="1"/>
  <c r="G19" i="2" a="1"/>
  <c r="AS19" i="2" a="1"/>
  <c r="CT19" i="2" a="1"/>
  <c r="AL22" i="2" a="1"/>
  <c r="AU22" i="2" a="1"/>
  <c r="AJ19" i="2" a="1"/>
  <c r="AM21" i="2" a="1"/>
  <c r="BE21" i="2" a="1"/>
  <c r="CT21" i="2" a="1"/>
  <c r="AT20" i="2" a="1"/>
  <c r="BG19" i="2" a="1"/>
  <c r="AN21" i="2" a="1"/>
  <c r="G22" i="2" a="1"/>
  <c r="D19" i="2" a="1"/>
  <c r="BL20" i="2" a="1"/>
  <c r="AV20" i="2" a="1"/>
  <c r="AN20" i="2" a="1"/>
  <c r="CS19" i="2" a="1"/>
  <c r="R21" i="2" a="1"/>
  <c r="F19" i="2" a="1"/>
  <c r="V19" i="2" a="1"/>
  <c r="Z21" i="2" a="1"/>
  <c r="AC22" i="2" a="1"/>
  <c r="AN19" i="2" a="1"/>
  <c r="CQ21" i="2" a="1"/>
  <c r="N20" i="2" a="1"/>
  <c r="CL22" i="2" a="1"/>
  <c r="BW21" i="2" a="1"/>
  <c r="CG21" i="2" a="1"/>
  <c r="CM21" i="2" a="1"/>
  <c r="AM22" i="2" a="1"/>
  <c r="AU21" i="2" a="1"/>
  <c r="BS21" i="2" a="1"/>
  <c r="CG20" i="2" a="1"/>
  <c r="Q21" i="2" a="1"/>
  <c r="CN19" i="2" a="1"/>
  <c r="F20" i="2" a="1"/>
  <c r="AQ19" i="2" a="1"/>
  <c r="C22" i="2" a="1"/>
  <c r="AW19" i="2" a="1"/>
  <c r="AZ20" i="2" a="1"/>
  <c r="CJ21" i="2" a="1"/>
  <c r="BZ20" i="2" a="1"/>
  <c r="H21" i="2" a="1"/>
  <c r="AW21" i="2" a="1"/>
  <c r="T22" i="2" a="1"/>
  <c r="CJ20" i="2" a="1"/>
  <c r="V20" i="2" a="1"/>
  <c r="BW20" i="2" a="1"/>
  <c r="N21" i="2" a="1"/>
  <c r="BY19" i="2" a="1"/>
  <c r="AA19" i="2" a="1"/>
  <c r="D21" i="2" a="1"/>
  <c r="CS20" i="2" a="1"/>
  <c r="AQ21" i="2" a="1"/>
  <c r="AW20" i="2" a="1"/>
  <c r="J22" i="2" a="1"/>
  <c r="W19" i="2" a="1"/>
  <c r="W20" i="2" a="1"/>
  <c r="CA21" i="2" a="1"/>
  <c r="AH20" i="2" a="1"/>
  <c r="CC22" i="2" a="1"/>
  <c r="CH21" i="2" a="1"/>
  <c r="BI22" i="2" a="1"/>
  <c r="BO21" i="2" a="1"/>
  <c r="M22" i="2" a="1"/>
  <c r="R19" i="2" a="1"/>
  <c r="CB20" i="2" a="1"/>
  <c r="AS22" i="2" a="1"/>
  <c r="L21" i="2" a="1"/>
  <c r="BB21" i="2" a="1"/>
  <c r="BP20" i="2" a="1"/>
  <c r="E19" i="2" a="1"/>
  <c r="I19" i="2" a="1"/>
  <c r="BZ22" i="2" a="1"/>
  <c r="BJ21" i="2" a="1"/>
  <c r="BO22" i="2" a="1"/>
  <c r="A16" i="8" l="1" a="1"/>
  <c r="A16" i="8" s="1"/>
  <c r="B16" i="8" s="1" a="1"/>
  <c r="B16" i="8" s="1"/>
  <c r="CB21" i="2"/>
  <c r="CB20" i="2"/>
  <c r="CB19" i="2"/>
  <c r="CB22" i="2"/>
  <c r="BQ22" i="2"/>
  <c r="CS22" i="2"/>
  <c r="CR22" i="2"/>
  <c r="BY22" i="2"/>
  <c r="BM22" i="2"/>
  <c r="AZ22" i="2"/>
  <c r="AN22" i="2"/>
  <c r="AB22" i="2"/>
  <c r="V22" i="2"/>
  <c r="BX22" i="2"/>
  <c r="BL22" i="2"/>
  <c r="AY22" i="2"/>
  <c r="AM22" i="2"/>
  <c r="AA22" i="2"/>
  <c r="O22" i="2"/>
  <c r="I22" i="2"/>
  <c r="BR22" i="2"/>
  <c r="BF22" i="2"/>
  <c r="AS22" i="2"/>
  <c r="AG22" i="2"/>
  <c r="U22" i="2"/>
  <c r="BE22" i="2"/>
  <c r="AX22" i="2"/>
  <c r="AR22" i="2"/>
  <c r="AL22" i="2"/>
  <c r="AF22" i="2"/>
  <c r="Z22" i="2"/>
  <c r="T22" i="2"/>
  <c r="N22" i="2"/>
  <c r="H22" i="2"/>
  <c r="CE22" i="2"/>
  <c r="CO22" i="2"/>
  <c r="CC22" i="2"/>
  <c r="BP22" i="2"/>
  <c r="BD22" i="2"/>
  <c r="AQ22" i="2"/>
  <c r="AE22" i="2"/>
  <c r="S22" i="2"/>
  <c r="G22" i="2"/>
  <c r="CK22" i="2"/>
  <c r="BK22" i="2"/>
  <c r="CU22" i="2"/>
  <c r="CI22" i="2"/>
  <c r="BV22" i="2"/>
  <c r="BJ22" i="2"/>
  <c r="AW22" i="2"/>
  <c r="AK22" i="2"/>
  <c r="Y22" i="2"/>
  <c r="M22" i="2"/>
  <c r="CP22" i="2"/>
  <c r="CN22" i="2"/>
  <c r="CA22" i="2"/>
  <c r="BO22" i="2"/>
  <c r="BC22" i="2"/>
  <c r="AP22" i="2"/>
  <c r="AD22" i="2"/>
  <c r="X22" i="2"/>
  <c r="L22" i="2"/>
  <c r="F22" i="2"/>
  <c r="CJ22" i="2"/>
  <c r="CT22" i="2"/>
  <c r="CH22" i="2"/>
  <c r="BU22" i="2"/>
  <c r="BI22" i="2"/>
  <c r="AV22" i="2"/>
  <c r="AJ22" i="2"/>
  <c r="R22" i="2"/>
  <c r="CQ22" i="2"/>
  <c r="CM22" i="2"/>
  <c r="BZ22" i="2"/>
  <c r="BN22" i="2"/>
  <c r="BB22" i="2"/>
  <c r="AO22" i="2"/>
  <c r="AC22" i="2"/>
  <c r="Q22" i="2"/>
  <c r="E22" i="2"/>
  <c r="CD22" i="2"/>
  <c r="CG22" i="2"/>
  <c r="BT22" i="2"/>
  <c r="BH22" i="2"/>
  <c r="AU22" i="2"/>
  <c r="AI22" i="2"/>
  <c r="W22" i="2"/>
  <c r="K22" i="2"/>
  <c r="BW22" i="2"/>
  <c r="CL22" i="2"/>
  <c r="CF22" i="2"/>
  <c r="BS22" i="2"/>
  <c r="BG22" i="2"/>
  <c r="AT22" i="2"/>
  <c r="AH22" i="2"/>
  <c r="P22" i="2"/>
  <c r="J22" i="2"/>
  <c r="D22" i="2"/>
  <c r="C22" i="2"/>
  <c r="BL21" i="2"/>
  <c r="BK21" i="2"/>
  <c r="AX21" i="2"/>
  <c r="AL21" i="2"/>
  <c r="Z21" i="2"/>
  <c r="N21" i="2"/>
  <c r="H21" i="2"/>
  <c r="CA21" i="2"/>
  <c r="BR21" i="2"/>
  <c r="BW21" i="2"/>
  <c r="BQ21" i="2"/>
  <c r="BE21" i="2"/>
  <c r="AR21" i="2"/>
  <c r="AF21" i="2"/>
  <c r="T21" i="2"/>
  <c r="BU21" i="2"/>
  <c r="BF21" i="2"/>
  <c r="BV21" i="2"/>
  <c r="BJ21" i="2"/>
  <c r="AW21" i="2"/>
  <c r="AK21" i="2"/>
  <c r="Y21" i="2"/>
  <c r="M21" i="2"/>
  <c r="G21" i="2"/>
  <c r="BX21" i="2"/>
  <c r="BP21" i="2"/>
  <c r="BD21" i="2"/>
  <c r="AQ21" i="2"/>
  <c r="AE21" i="2"/>
  <c r="S21" i="2"/>
  <c r="L21" i="2"/>
  <c r="F21" i="2"/>
  <c r="BC21" i="2"/>
  <c r="AD21" i="2"/>
  <c r="X21" i="2"/>
  <c r="R21" i="2"/>
  <c r="BI21" i="2"/>
  <c r="BT21" i="2"/>
  <c r="BH21" i="2"/>
  <c r="AU21" i="2"/>
  <c r="AI21" i="2"/>
  <c r="W21" i="2"/>
  <c r="K21" i="2"/>
  <c r="E21" i="2"/>
  <c r="AP21" i="2"/>
  <c r="BZ21" i="2"/>
  <c r="BN21" i="2"/>
  <c r="BB21" i="2"/>
  <c r="AO21" i="2"/>
  <c r="AC21" i="2"/>
  <c r="Q21" i="2"/>
  <c r="AV21" i="2"/>
  <c r="BS21" i="2"/>
  <c r="BG21" i="2"/>
  <c r="AT21" i="2"/>
  <c r="AH21" i="2"/>
  <c r="V21" i="2"/>
  <c r="J21" i="2"/>
  <c r="D21" i="2"/>
  <c r="BO21" i="2"/>
  <c r="AJ21" i="2"/>
  <c r="BY21" i="2"/>
  <c r="BM21" i="2"/>
  <c r="AZ21" i="2"/>
  <c r="AN21" i="2"/>
  <c r="AB21" i="2"/>
  <c r="P21" i="2"/>
  <c r="AY21" i="2"/>
  <c r="AS21" i="2"/>
  <c r="AM21" i="2"/>
  <c r="AG21" i="2"/>
  <c r="AA21" i="2"/>
  <c r="U21" i="2"/>
  <c r="O21" i="2"/>
  <c r="I21" i="2"/>
  <c r="C21" i="2"/>
  <c r="CQ21" i="2"/>
  <c r="CP21" i="2"/>
  <c r="CI21" i="2"/>
  <c r="CT21" i="2"/>
  <c r="CH21" i="2"/>
  <c r="CM21" i="2"/>
  <c r="CG21" i="2"/>
  <c r="CN21" i="2"/>
  <c r="CS21" i="2"/>
  <c r="CO21" i="2"/>
  <c r="CL21" i="2"/>
  <c r="CF21" i="2"/>
  <c r="CR21" i="2"/>
  <c r="CU21" i="2"/>
  <c r="CK21" i="2"/>
  <c r="CE21" i="2"/>
  <c r="CJ21" i="2"/>
  <c r="CD21" i="2"/>
  <c r="CC21" i="2"/>
  <c r="BW20" i="2"/>
  <c r="N20" i="2"/>
  <c r="CA20" i="2"/>
  <c r="CR20" i="2"/>
  <c r="CF20" i="2"/>
  <c r="BS20" i="2"/>
  <c r="BG20" i="2"/>
  <c r="AT20" i="2"/>
  <c r="AB20" i="2"/>
  <c r="AX20" i="2"/>
  <c r="CK20" i="2"/>
  <c r="BX20" i="2"/>
  <c r="BL20" i="2"/>
  <c r="AY20" i="2"/>
  <c r="AM20" i="2"/>
  <c r="AA20" i="2"/>
  <c r="I20" i="2"/>
  <c r="CD20" i="2"/>
  <c r="T20" i="2"/>
  <c r="CH20" i="2"/>
  <c r="CQ20" i="2"/>
  <c r="CE20" i="2"/>
  <c r="BR20" i="2"/>
  <c r="BF20" i="2"/>
  <c r="AS20" i="2"/>
  <c r="AG20" i="2"/>
  <c r="U20" i="2"/>
  <c r="O20" i="2"/>
  <c r="BQ20" i="2"/>
  <c r="CU20" i="2"/>
  <c r="CI20" i="2"/>
  <c r="BP20" i="2"/>
  <c r="BD20" i="2"/>
  <c r="AQ20" i="2"/>
  <c r="AE20" i="2"/>
  <c r="S20" i="2"/>
  <c r="G20" i="2"/>
  <c r="BE20" i="2"/>
  <c r="Z20" i="2"/>
  <c r="CO20" i="2"/>
  <c r="CC20" i="2"/>
  <c r="BV20" i="2"/>
  <c r="BJ20" i="2"/>
  <c r="AW20" i="2"/>
  <c r="AK20" i="2"/>
  <c r="Y20" i="2"/>
  <c r="M20" i="2"/>
  <c r="CP20" i="2"/>
  <c r="AL20" i="2"/>
  <c r="CN20" i="2"/>
  <c r="BU20" i="2"/>
  <c r="BO20" i="2"/>
  <c r="BC20" i="2"/>
  <c r="AP20" i="2"/>
  <c r="AD20" i="2"/>
  <c r="L20" i="2"/>
  <c r="F20" i="2"/>
  <c r="BI20" i="2"/>
  <c r="AV20" i="2"/>
  <c r="AJ20" i="2"/>
  <c r="X20" i="2"/>
  <c r="R20" i="2"/>
  <c r="AR20" i="2"/>
  <c r="CT20" i="2"/>
  <c r="CS20" i="2"/>
  <c r="CG20" i="2"/>
  <c r="BT20" i="2"/>
  <c r="BH20" i="2"/>
  <c r="AU20" i="2"/>
  <c r="AC20" i="2"/>
  <c r="Q20" i="2"/>
  <c r="E20" i="2"/>
  <c r="BK20" i="2"/>
  <c r="H20" i="2"/>
  <c r="CM20" i="2"/>
  <c r="BZ20" i="2"/>
  <c r="BN20" i="2"/>
  <c r="BB20" i="2"/>
  <c r="AO20" i="2"/>
  <c r="AI20" i="2"/>
  <c r="W20" i="2"/>
  <c r="K20" i="2"/>
  <c r="CJ20" i="2"/>
  <c r="AF20" i="2"/>
  <c r="CL20" i="2"/>
  <c r="BY20" i="2"/>
  <c r="BM20" i="2"/>
  <c r="AZ20" i="2"/>
  <c r="AN20" i="2"/>
  <c r="AH20" i="2"/>
  <c r="V20" i="2"/>
  <c r="P20" i="2"/>
  <c r="J20" i="2"/>
  <c r="D20" i="2"/>
  <c r="C20" i="2"/>
  <c r="BQ19" i="2"/>
  <c r="CT19" i="2"/>
  <c r="CL19" i="2"/>
  <c r="BY19" i="2"/>
  <c r="BM19" i="2"/>
  <c r="AZ19" i="2"/>
  <c r="AN19" i="2"/>
  <c r="AB19" i="2"/>
  <c r="P19" i="2"/>
  <c r="CP19" i="2"/>
  <c r="CK19" i="2"/>
  <c r="BX19" i="2"/>
  <c r="BL19" i="2"/>
  <c r="AY19" i="2"/>
  <c r="AS19" i="2"/>
  <c r="AG19" i="2"/>
  <c r="U19" i="2"/>
  <c r="O19" i="2"/>
  <c r="I19" i="2"/>
  <c r="CQ19" i="2"/>
  <c r="CE19" i="2"/>
  <c r="BR19" i="2"/>
  <c r="BF19" i="2"/>
  <c r="AM19" i="2"/>
  <c r="AA19" i="2"/>
  <c r="CJ19" i="2"/>
  <c r="BK19" i="2"/>
  <c r="BE19" i="2"/>
  <c r="AX19" i="2"/>
  <c r="AR19" i="2"/>
  <c r="AL19" i="2"/>
  <c r="AF19" i="2"/>
  <c r="Z19" i="2"/>
  <c r="T19" i="2"/>
  <c r="N19" i="2"/>
  <c r="H19" i="2"/>
  <c r="BV19" i="2"/>
  <c r="BJ19" i="2"/>
  <c r="AW19" i="2"/>
  <c r="AK19" i="2"/>
  <c r="Y19" i="2"/>
  <c r="M19" i="2"/>
  <c r="G19" i="2"/>
  <c r="CO19" i="2"/>
  <c r="BP19" i="2"/>
  <c r="BD19" i="2"/>
  <c r="AQ19" i="2"/>
  <c r="AE19" i="2"/>
  <c r="S19" i="2"/>
  <c r="AJ19" i="2"/>
  <c r="X19" i="2"/>
  <c r="L19" i="2"/>
  <c r="F19" i="2"/>
  <c r="BW19" i="2"/>
  <c r="CN19" i="2"/>
  <c r="BU19" i="2"/>
  <c r="BI19" i="2"/>
  <c r="BC19" i="2"/>
  <c r="AV19" i="2"/>
  <c r="AP19" i="2"/>
  <c r="AD19" i="2"/>
  <c r="R19" i="2"/>
  <c r="CU19" i="2"/>
  <c r="CH19" i="2"/>
  <c r="BO19" i="2"/>
  <c r="CS19" i="2"/>
  <c r="CG19" i="2"/>
  <c r="BT19" i="2"/>
  <c r="BH19" i="2"/>
  <c r="AU19" i="2"/>
  <c r="AI19" i="2"/>
  <c r="W19" i="2"/>
  <c r="K19" i="2"/>
  <c r="E19" i="2"/>
  <c r="CI19" i="2"/>
  <c r="CA19" i="2"/>
  <c r="CM19" i="2"/>
  <c r="BZ19" i="2"/>
  <c r="BN19" i="2"/>
  <c r="BB19" i="2"/>
  <c r="AO19" i="2"/>
  <c r="AC19" i="2"/>
  <c r="Q19" i="2"/>
  <c r="CD19" i="2"/>
  <c r="CC19" i="2"/>
  <c r="CR19" i="2"/>
  <c r="CF19" i="2"/>
  <c r="BS19" i="2"/>
  <c r="BG19" i="2"/>
  <c r="AT19" i="2"/>
  <c r="AH19" i="2"/>
  <c r="V19" i="2"/>
  <c r="J19" i="2"/>
  <c r="D19" i="2"/>
  <c r="C19" i="2"/>
  <c r="CB18" i="2" l="1"/>
  <c r="BS18" i="2"/>
  <c r="B2" i="8" a="1"/>
  <c r="B2" i="8" s="1"/>
  <c r="BR18" i="2" l="1"/>
  <c r="BI18" i="2"/>
  <c r="AM18" i="2"/>
  <c r="BO18" i="2"/>
  <c r="X18" i="2"/>
  <c r="I18" i="2"/>
  <c r="BP18" i="2"/>
  <c r="BJ18" i="2"/>
  <c r="BL18" i="2"/>
  <c r="P18" i="2"/>
  <c r="CI18" i="2"/>
  <c r="BC18" i="2"/>
  <c r="CT18" i="2"/>
  <c r="Q18" i="2"/>
  <c r="AF18" i="2"/>
  <c r="BM18" i="2"/>
  <c r="Z18" i="2"/>
  <c r="AH18" i="2"/>
  <c r="CO18" i="2"/>
  <c r="F18" i="2"/>
  <c r="CH18" i="2"/>
  <c r="BQ18" i="2"/>
  <c r="AY18" i="2"/>
  <c r="AI18" i="2"/>
  <c r="BU18" i="2"/>
  <c r="BH18" i="2"/>
  <c r="G18" i="2"/>
  <c r="AZ18" i="2"/>
  <c r="W18" i="2"/>
  <c r="BX18" i="2"/>
  <c r="BK18" i="2"/>
  <c r="AG18" i="2"/>
  <c r="BN18" i="2"/>
  <c r="B1" i="2" l="1"/>
  <c r="M18" i="2" l="1"/>
  <c r="CU18" i="2"/>
  <c r="CQ18" i="2"/>
  <c r="CA18" i="2"/>
  <c r="CN18" i="2"/>
  <c r="CR18" i="2"/>
  <c r="K18" i="2"/>
  <c r="CS18" i="2"/>
  <c r="CP18" i="2"/>
  <c r="Y18" i="2"/>
  <c r="CM18" i="2"/>
  <c r="CK18" i="2"/>
  <c r="H18" i="2"/>
  <c r="BV18" i="2"/>
  <c r="L18" i="2"/>
  <c r="BZ18" i="2"/>
  <c r="AL18" i="2"/>
  <c r="V9" i="3" l="1"/>
  <c r="V8" i="3"/>
  <c r="V7" i="3"/>
  <c r="V6" i="3"/>
  <c r="V5" i="3"/>
  <c r="V4" i="3"/>
  <c r="V3" i="3"/>
  <c r="V2" i="3"/>
  <c r="S18" i="2" l="1"/>
  <c r="E18" i="2"/>
  <c r="CD18" i="2"/>
  <c r="AP18" i="2" l="1"/>
  <c r="T18" i="2"/>
  <c r="AD18" i="2"/>
  <c r="AV18" i="2"/>
  <c r="BF18" i="2"/>
  <c r="D18" i="2"/>
  <c r="AW18" i="2"/>
  <c r="AB18" i="2"/>
  <c r="BE18" i="2"/>
  <c r="CG18" i="2"/>
  <c r="BB18" i="2"/>
  <c r="AR18" i="2"/>
  <c r="O18" i="2"/>
  <c r="J18" i="2"/>
  <c r="BY18" i="2"/>
  <c r="BG18" i="2"/>
  <c r="AK18" i="2"/>
  <c r="CJ18" i="2"/>
  <c r="BT18" i="2"/>
  <c r="CF18" i="2"/>
  <c r="V18" i="2"/>
  <c r="AT18" i="2"/>
  <c r="AX18" i="2"/>
  <c r="AE18" i="2"/>
  <c r="AQ18" i="2"/>
  <c r="BD18" i="2"/>
  <c r="R18" i="2"/>
  <c r="AJ18" i="2"/>
  <c r="AN18" i="2"/>
  <c r="AA18" i="2"/>
  <c r="N18" i="2"/>
  <c r="CL18" i="2"/>
  <c r="U18" i="2"/>
  <c r="CC18" i="2"/>
  <c r="CE18" i="2"/>
  <c r="AO18" i="2"/>
  <c r="AU18" i="2"/>
  <c r="BW18" i="2"/>
  <c r="AC18" i="2"/>
  <c r="AS18" i="2"/>
  <c r="C18"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PLANK, ANDREAS</author>
    <author>Plank, Andreas</author>
  </authors>
  <commentList>
    <comment ref="C1" authorId="0" shapeId="0" xr:uid="{FA018AF5-AF63-402A-B7B4-262C4A0C7B64}">
      <text>
        <r>
          <rPr>
            <b/>
            <sz val="9"/>
            <color indexed="81"/>
            <rFont val="Segoe UI"/>
            <family val="2"/>
          </rPr>
          <t>PLANK, ANDREAS:</t>
        </r>
        <r>
          <rPr>
            <sz val="9"/>
            <color indexed="81"/>
            <rFont val="Segoe UI"/>
            <family val="2"/>
          </rPr>
          <t xml:space="preserve">
WAHLFREIes Feld „Name der Organisation“ – In welcher Organisation oder Vereinigung sind die Saatgutsammlungsdaten ursprünglich verfaßt worden?</t>
        </r>
      </text>
    </comment>
    <comment ref="E1" authorId="0" shapeId="0" xr:uid="{96E3A7E1-6B67-4DE2-95BD-61ADBC508291}">
      <text>
        <r>
          <rPr>
            <b/>
            <sz val="9"/>
            <color indexed="81"/>
            <rFont val="Segoe UI"/>
            <family val="2"/>
          </rPr>
          <t>PLANK, ANDREAS:</t>
        </r>
        <r>
          <rPr>
            <sz val="9"/>
            <color indexed="81"/>
            <rFont val="Segoe UI"/>
            <family val="2"/>
          </rPr>
          <t xml:space="preserve">
Feld WAHLFREI – „Bestätigt durch“ zur eigenen oder allgemeinen Datenverwaltung</t>
        </r>
      </text>
    </comment>
    <comment ref="F1" authorId="0" shapeId="0" xr:uid="{53336D81-BDC4-48C8-B334-35C3D8DA9AE5}">
      <text>
        <r>
          <rPr>
            <b/>
            <sz val="9"/>
            <color indexed="81"/>
            <rFont val="Segoe UI"/>
            <family val="2"/>
          </rPr>
          <t>PLANK, ANDREAS:</t>
        </r>
        <r>
          <rPr>
            <sz val="9"/>
            <color indexed="81"/>
            <rFont val="Segoe UI"/>
            <family val="2"/>
          </rPr>
          <t xml:space="preserve">
Feld WAHLFREI – „Bestätigungsdatum“ zur eigenen oder allgemeinen Datenverwaltung</t>
        </r>
      </text>
    </comment>
    <comment ref="H1" authorId="0" shapeId="0" xr:uid="{42EA2F50-77C4-4127-A0C8-5677515C5C0E}">
      <text>
        <r>
          <rPr>
            <b/>
            <sz val="9"/>
            <color indexed="81"/>
            <rFont val="Segoe UI"/>
            <family val="2"/>
          </rPr>
          <t>PLANK, ANDREAS:</t>
        </r>
        <r>
          <rPr>
            <sz val="9"/>
            <color indexed="81"/>
            <rFont val="Segoe UI"/>
            <family val="2"/>
          </rPr>
          <t xml:space="preserve">
WAHLFREIes Feld „Kennziffer (ID) des Importvorgangs“ – Ein technisches Verwaltungs-Datenfeld für den Importvorgang.</t>
        </r>
      </text>
    </comment>
    <comment ref="T1" authorId="0" shapeId="0" xr:uid="{3FD02AD0-0944-4828-8232-8C091C133E0A}">
      <text>
        <r>
          <rPr>
            <b/>
            <sz val="9"/>
            <color indexed="81"/>
            <rFont val="Segoe UI"/>
            <family val="2"/>
          </rPr>
          <t>PLANK, ANDREAS:</t>
        </r>
        <r>
          <rPr>
            <sz val="9"/>
            <color indexed="81"/>
            <rFont val="Segoe UI"/>
            <family val="2"/>
          </rPr>
          <t xml:space="preserve">
Datenüberprüfung mit Auswahlvorgaben siehe „Auswahlformel Datenüberprüfung“ – dort auch Auswahlwerte änderbar, ergänzbar im Arbeitsblatt </t>
        </r>
        <r>
          <rPr>
            <i/>
            <sz val="9"/>
            <color indexed="81"/>
            <rFont val="Segoe UI"/>
            <family val="2"/>
          </rPr>
          <t>„Feldübersetzungen“</t>
        </r>
      </text>
    </comment>
    <comment ref="AB1" authorId="0" shapeId="0" xr:uid="{C9C40358-1D82-4405-BC45-30D5847960B0}">
      <text>
        <r>
          <rPr>
            <b/>
            <sz val="9"/>
            <color indexed="81"/>
            <rFont val="Segoe UI"/>
            <family val="2"/>
          </rPr>
          <t>PLANK, ANDREAS:</t>
        </r>
        <r>
          <rPr>
            <sz val="9"/>
            <color indexed="81"/>
            <rFont val="Segoe UI"/>
            <family val="2"/>
          </rPr>
          <t xml:space="preserve">
WAHLFREIes Feld „Bezug des Sammlungsobjektes/Bezieher“ – für Datensammlung BG Berlin</t>
        </r>
      </text>
    </comment>
    <comment ref="AE1" authorId="0" shapeId="0" xr:uid="{64BCFE98-24A8-4D5B-BACD-A3DB3C31CEA6}">
      <text>
        <r>
          <rPr>
            <b/>
            <sz val="9"/>
            <color indexed="81"/>
            <rFont val="Segoe UI"/>
            <family val="2"/>
          </rPr>
          <t>PLANK, ANDREAS:</t>
        </r>
        <r>
          <rPr>
            <sz val="9"/>
            <color indexed="81"/>
            <rFont val="Segoe UI"/>
            <family val="2"/>
          </rPr>
          <t xml:space="preserve">
WAHLFREIes Feld – „Sammelnummer“ für BG Berlin</t>
        </r>
      </text>
    </comment>
    <comment ref="AF1" authorId="0" shapeId="0" xr:uid="{8B075A05-530D-491E-B1C0-34CBB8607299}">
      <text>
        <r>
          <rPr>
            <b/>
            <sz val="9"/>
            <color indexed="81"/>
            <rFont val="Segoe UI"/>
            <family val="2"/>
          </rPr>
          <t>PLANK, ANDREAS:</t>
        </r>
        <r>
          <rPr>
            <sz val="9"/>
            <color indexed="81"/>
            <rFont val="Segoe UI"/>
            <family val="2"/>
          </rPr>
          <t xml:space="preserve">
WAHLFREIes Feld „Anzahl Einzelproben“ –  für Datensammlung BG Berlin</t>
        </r>
      </text>
    </comment>
    <comment ref="AR1" authorId="0" shapeId="0" xr:uid="{9D6FFE89-14AC-4DA5-9634-4B3B0B04EBCE}">
      <text>
        <r>
          <rPr>
            <b/>
            <sz val="9"/>
            <color indexed="81"/>
            <rFont val="Segoe UI"/>
            <family val="2"/>
          </rPr>
          <t>PLANK, ANDREAS:</t>
        </r>
        <r>
          <rPr>
            <sz val="9"/>
            <color indexed="81"/>
            <rFont val="Segoe UI"/>
            <family val="2"/>
          </rPr>
          <t xml:space="preserve">
Dezimalpunktkoordinate aus Berechnungsformel </t>
        </r>
        <r>
          <rPr>
            <i/>
            <sz val="9"/>
            <color indexed="81"/>
            <rFont val="Segoe UI"/>
            <family val="2"/>
          </rPr>
          <t>Grad (° ′ ″)   → Dezimalpunktzahl</t>
        </r>
        <r>
          <rPr>
            <sz val="9"/>
            <color indexed="81"/>
            <rFont val="Segoe UI"/>
            <family val="2"/>
          </rPr>
          <t>erzeugt</t>
        </r>
      </text>
    </comment>
    <comment ref="AS1" authorId="0" shapeId="0" xr:uid="{D1A924A8-3D62-45EA-AA39-3D5F95C63ACC}">
      <text>
        <r>
          <rPr>
            <b/>
            <sz val="9"/>
            <color indexed="81"/>
            <rFont val="Segoe UI"/>
            <family val="2"/>
          </rPr>
          <t>PLANK, ANDREAS:</t>
        </r>
        <r>
          <rPr>
            <sz val="9"/>
            <color indexed="81"/>
            <rFont val="Segoe UI"/>
            <family val="2"/>
          </rPr>
          <t xml:space="preserve">
Dezimalpunktkoordinate aus Berechnungsformel  </t>
        </r>
        <r>
          <rPr>
            <i/>
            <sz val="9"/>
            <color indexed="81"/>
            <rFont val="Segoe UI"/>
            <family val="2"/>
          </rPr>
          <t>Grad (° ′ ″)
 → Dezimalpunktzahl</t>
        </r>
        <r>
          <rPr>
            <sz val="9"/>
            <color indexed="81"/>
            <rFont val="Segoe UI"/>
            <family val="2"/>
          </rPr>
          <t xml:space="preserve"> erzeugt</t>
        </r>
      </text>
    </comment>
    <comment ref="AT1" authorId="0" shapeId="0" xr:uid="{0A65E71B-D930-43C5-B7A2-7DE532C02F47}">
      <text>
        <r>
          <rPr>
            <b/>
            <sz val="9"/>
            <color indexed="81"/>
            <rFont val="Segoe UI"/>
            <family val="2"/>
          </rPr>
          <t>PLANK, ANDREAS:</t>
        </r>
        <r>
          <rPr>
            <sz val="9"/>
            <color indexed="81"/>
            <rFont val="Segoe UI"/>
            <family val="2"/>
          </rPr>
          <t xml:space="preserve">
WAHLFREIes Feld – Enthält der Datensatz schutzwürdige Daten, z.B. die genaue Koordinatenangabe des Fundpunktes? (alte Bezeichnung: sensible Daten, aber sensible (=empfindsame) Daten gibt es nicht ;-) …).
Für </t>
        </r>
        <r>
          <rPr>
            <b/>
            <sz val="9"/>
            <color indexed="81"/>
            <rFont val="Segoe UI"/>
            <family val="2"/>
          </rPr>
          <t>Import</t>
        </r>
        <r>
          <rPr>
            <sz val="9"/>
            <color indexed="81"/>
            <rFont val="Segoe UI"/>
            <family val="2"/>
          </rPr>
          <t xml:space="preserve"> „(Koordinaten)Ungenauigkeit“ verwenden</t>
        </r>
      </text>
    </comment>
    <comment ref="AU1" authorId="0" shapeId="0" xr:uid="{A3FAF19D-53F3-4429-9F93-96320BA3E139}">
      <text>
        <r>
          <rPr>
            <b/>
            <sz val="9"/>
            <color indexed="81"/>
            <rFont val="Segoe UI"/>
            <family val="2"/>
          </rPr>
          <t>PLANK, ANDREAS:</t>
        </r>
        <r>
          <rPr>
            <sz val="9"/>
            <color indexed="81"/>
            <rFont val="Segoe UI"/>
            <family val="2"/>
          </rPr>
          <t xml:space="preserve">
WAHLFREIes Feld – Festlegen wie ungenau eine Koordinate veröffentlicht werden soll</t>
        </r>
      </text>
    </comment>
    <comment ref="AV1" authorId="0" shapeId="0" xr:uid="{3172A247-8294-457C-9E96-B7332CF75A6E}">
      <text>
        <r>
          <rPr>
            <b/>
            <sz val="9"/>
            <color indexed="81"/>
            <rFont val="Segoe UI"/>
            <family val="2"/>
          </rPr>
          <t>PLANK, ANDREAS:</t>
        </r>
        <r>
          <rPr>
            <sz val="9"/>
            <color indexed="81"/>
            <rFont val="Segoe UI"/>
            <family val="2"/>
          </rPr>
          <t xml:space="preserve">
EMPFOHLENes Feld – Höhenlage (z.B. „55“) oder Höhenbereich („100-120“) in m (üNN)</t>
        </r>
      </text>
    </comment>
    <comment ref="AX1" authorId="0" shapeId="0" xr:uid="{5D43C4F1-25FE-4397-9E98-1D3722958834}">
      <text>
        <r>
          <rPr>
            <b/>
            <sz val="9"/>
            <color indexed="81"/>
            <rFont val="Segoe UI"/>
            <family val="2"/>
          </rPr>
          <t>PLANK, ANDREAS:</t>
        </r>
        <r>
          <rPr>
            <sz val="9"/>
            <color indexed="81"/>
            <rFont val="Segoe UI"/>
            <family val="2"/>
          </rPr>
          <t xml:space="preserve">
Diese Übersetzung ist beispielhaft auf </t>
        </r>
        <r>
          <rPr>
            <i/>
            <sz val="9"/>
            <color indexed="81"/>
            <rFont val="Segoe UI"/>
            <family val="2"/>
          </rPr>
          <t>Englisch</t>
        </r>
        <r>
          <rPr>
            <sz val="9"/>
            <color indexed="81"/>
            <rFont val="Segoe UI"/>
            <family val="2"/>
          </rPr>
          <t xml:space="preserve"> festgestellt und die Einzelwerte in der Spalte werden selbtätig übersetzt aus Vorgabewerten der (Nachbar)Spalte </t>
        </r>
        <r>
          <rPr>
            <i/>
            <sz val="9"/>
            <color indexed="81"/>
            <rFont val="Segoe UI"/>
            <family val="2"/>
          </rPr>
          <t>»Hangneigung«</t>
        </r>
        <r>
          <rPr>
            <sz val="9"/>
            <color indexed="81"/>
            <rFont val="Segoe UI"/>
            <family val="2"/>
          </rPr>
          <t xml:space="preserve">. Die Übersetzungszuordnung findet man im Arbeitsblatt </t>
        </r>
        <r>
          <rPr>
            <i/>
            <sz val="9"/>
            <color indexed="81"/>
            <rFont val="Segoe UI"/>
            <family val="2"/>
          </rPr>
          <t>»Datenwertübersetzung«</t>
        </r>
      </text>
    </comment>
    <comment ref="AY1" authorId="0" shapeId="0" xr:uid="{8BF61FE4-7F71-47AA-BBB6-1813C2F9F92F}">
      <text>
        <r>
          <rPr>
            <b/>
            <sz val="9"/>
            <color indexed="81"/>
            <rFont val="Segoe UI"/>
            <family val="2"/>
          </rPr>
          <t>PLANK, ANDREAS:</t>
        </r>
        <r>
          <rPr>
            <sz val="9"/>
            <color indexed="81"/>
            <rFont val="Segoe UI"/>
            <family val="2"/>
          </rPr>
          <t xml:space="preserve">
Datenüberprüfung mit Auswahlvorgaben siehe „Auswahlformel Datenüberprüfung“ – dort auch Auswahlwerte änderbar, ergänzbar im Arbeitsblatt </t>
        </r>
        <r>
          <rPr>
            <i/>
            <sz val="9"/>
            <color indexed="81"/>
            <rFont val="Segoe UI"/>
            <family val="2"/>
          </rPr>
          <t>„Feldübersetzungen“</t>
        </r>
      </text>
    </comment>
    <comment ref="BJ1" authorId="0" shapeId="0" xr:uid="{CB6787B7-B181-4291-BD94-CD6557943532}">
      <text>
        <r>
          <rPr>
            <b/>
            <sz val="9"/>
            <color indexed="81"/>
            <rFont val="Segoe UI"/>
            <family val="2"/>
          </rPr>
          <t>PLANK, ANDREAS:</t>
        </r>
        <r>
          <rPr>
            <sz val="9"/>
            <color indexed="81"/>
            <rFont val="Segoe UI"/>
            <family val="2"/>
          </rPr>
          <t xml:space="preserve">
WAHLFREIes Feld „Keine Saatgutbeprobung - Anderer Grund“ künstliches Ergänzungsfeld (der Auswahlstufen in „Saatgutbeprobung“) für Ursachen erfolgloser Saatgutbeprobung außerdem</t>
        </r>
      </text>
    </comment>
    <comment ref="BM1" authorId="0" shapeId="0" xr:uid="{1C5794DB-B002-49C3-B337-4EA8C198F5B9}">
      <text>
        <r>
          <rPr>
            <b/>
            <sz val="9"/>
            <color indexed="81"/>
            <rFont val="Segoe UI"/>
            <family val="2"/>
          </rPr>
          <t>PLANK, ANDREAS:</t>
        </r>
        <r>
          <rPr>
            <sz val="9"/>
            <color indexed="81"/>
            <rFont val="Segoe UI"/>
            <family val="2"/>
          </rPr>
          <t xml:space="preserve">
Datenüberprüfung mit Auswahlvorgaben siehe „Auswahlformel Datenüberprüfung“ – dort auch Auswahlwerte änderbar, ergänzbar im Arbeitsblatt </t>
        </r>
        <r>
          <rPr>
            <i/>
            <sz val="9"/>
            <color indexed="81"/>
            <rFont val="Segoe UI"/>
            <family val="2"/>
          </rPr>
          <t>„Feldübersetzungen“</t>
        </r>
      </text>
    </comment>
    <comment ref="BN1" authorId="0" shapeId="0" xr:uid="{466491D0-FEDB-444D-8205-05DABBACCC75}">
      <text>
        <r>
          <rPr>
            <b/>
            <sz val="9"/>
            <color indexed="81"/>
            <rFont val="Segoe UI"/>
            <family val="2"/>
          </rPr>
          <t>PLANK, ANDREAS:</t>
        </r>
        <r>
          <rPr>
            <sz val="9"/>
            <color indexed="81"/>
            <rFont val="Segoe UI"/>
            <family val="2"/>
          </rPr>
          <t xml:space="preserve">
Datenüberprüfung mit Auswahlvorgaben siehe „Auswahlformel Datenüberprüfung“ – dort auch Auswahlwerte änderbar, ergänzbar im Arbeitsblatt </t>
        </r>
        <r>
          <rPr>
            <i/>
            <sz val="9"/>
            <color indexed="81"/>
            <rFont val="Segoe UI"/>
            <family val="2"/>
          </rPr>
          <t>„Feldübersetzungen“</t>
        </r>
      </text>
    </comment>
    <comment ref="BO1" authorId="0" shapeId="0" xr:uid="{C27DFED1-4523-45F8-9B04-F1DC6BA03323}">
      <text>
        <r>
          <rPr>
            <b/>
            <sz val="9"/>
            <color indexed="81"/>
            <rFont val="Segoe UI"/>
            <family val="2"/>
          </rPr>
          <t>PLANK, ANDREAS:</t>
        </r>
        <r>
          <rPr>
            <sz val="9"/>
            <color indexed="81"/>
            <rFont val="Segoe UI"/>
            <family val="2"/>
          </rPr>
          <t xml:space="preserve">
Datenüberprüfung mit Auswahlvorgaben siehe „Auswahlformel Datenüberprüfung“ – dort auch Auswahlwerte änderbar, ergänzbar im Arbeitsblatt </t>
        </r>
        <r>
          <rPr>
            <i/>
            <sz val="9"/>
            <color indexed="81"/>
            <rFont val="Segoe UI"/>
            <family val="2"/>
          </rPr>
          <t>„Feldübersetzungen“</t>
        </r>
      </text>
    </comment>
    <comment ref="BS1" authorId="0" shapeId="0" xr:uid="{8D1193FE-6435-43B7-A6F0-3291148C255C}">
      <text>
        <r>
          <rPr>
            <b/>
            <sz val="9"/>
            <color indexed="81"/>
            <rFont val="Segoe UI"/>
            <family val="2"/>
          </rPr>
          <t>PLANK, ANDREAS:</t>
        </r>
        <r>
          <rPr>
            <sz val="9"/>
            <color indexed="81"/>
            <rFont val="Segoe UI"/>
            <family val="2"/>
          </rPr>
          <t xml:space="preserve">
Diese Beispileübersetzung ist auf </t>
        </r>
        <r>
          <rPr>
            <i/>
            <sz val="9"/>
            <color indexed="81"/>
            <rFont val="Segoe UI"/>
            <family val="2"/>
          </rPr>
          <t>Englisch</t>
        </r>
        <r>
          <rPr>
            <sz val="9"/>
            <color indexed="81"/>
            <rFont val="Segoe UI"/>
            <family val="2"/>
          </rPr>
          <t xml:space="preserve">festgestellt und die Einzelwerte in der Spalte werden selbtätig übersetzt aus Vorgabewerten der (Nachbar)Spalte </t>
        </r>
        <r>
          <rPr>
            <i/>
            <sz val="9"/>
            <color indexed="81"/>
            <rFont val="Segoe UI"/>
            <family val="2"/>
          </rPr>
          <t>»Phänologischer Zustand«</t>
        </r>
        <r>
          <rPr>
            <sz val="9"/>
            <color indexed="81"/>
            <rFont val="Segoe UI"/>
            <family val="2"/>
          </rPr>
          <t xml:space="preserve">. Die Übersetzungszuordnung findet man im Arbeitsblatt </t>
        </r>
        <r>
          <rPr>
            <i/>
            <sz val="9"/>
            <color indexed="81"/>
            <rFont val="Segoe UI"/>
            <family val="2"/>
          </rPr>
          <t>»Datenwertübersetzung«</t>
        </r>
      </text>
    </comment>
    <comment ref="BV1" authorId="0" shapeId="0" xr:uid="{09969B5F-3433-4666-BB35-7A42AF4AD37C}">
      <text>
        <r>
          <rPr>
            <b/>
            <sz val="9"/>
            <color indexed="81"/>
            <rFont val="Segoe UI"/>
            <family val="2"/>
          </rPr>
          <t>PLANK, ANDREAS:</t>
        </r>
        <r>
          <rPr>
            <sz val="9"/>
            <color indexed="81"/>
            <rFont val="Segoe UI"/>
            <family val="2"/>
          </rPr>
          <t xml:space="preserve">
WAHLFREIes Feld „pH Wert“ – Welchen pH Wertebereich hatte der Boden?</t>
        </r>
      </text>
    </comment>
    <comment ref="BX1" authorId="0" shapeId="0" xr:uid="{484825DB-ABBE-4D4B-B3AE-B953EA916ABA}">
      <text>
        <r>
          <rPr>
            <b/>
            <sz val="9"/>
            <color indexed="81"/>
            <rFont val="Segoe UI"/>
            <family val="2"/>
          </rPr>
          <t>PLANK, ANDREAS:</t>
        </r>
        <r>
          <rPr>
            <sz val="9"/>
            <color indexed="81"/>
            <rFont val="Segoe UI"/>
            <family val="2"/>
          </rPr>
          <t xml:space="preserve">
WAHLFREIes Feld „Sonstige (aktuelle) Pflegemaßnahmen außerdem“, künstliches Ergänzungsfeld zur Ergänzung für „Aktuelle Pflegemaßnahmen“</t>
        </r>
      </text>
    </comment>
    <comment ref="BZ1" authorId="0" shapeId="0" xr:uid="{06A6A776-3803-4160-B43A-D556DDC8716E}">
      <text>
        <r>
          <rPr>
            <b/>
            <sz val="9"/>
            <color indexed="81"/>
            <rFont val="Segoe UI"/>
            <family val="2"/>
          </rPr>
          <t>PLANK, ANDREAS:</t>
        </r>
        <r>
          <rPr>
            <sz val="9"/>
            <color indexed="81"/>
            <rFont val="Segoe UI"/>
            <family val="2"/>
          </rPr>
          <t xml:space="preserve">
WAHLFREIes Feld „Notwendige Pflegemaßnahmen außerdem“, künstliches Ergänzungsfeld zur Ergänzung für „Notwendige Pflegemaßnahmen“</t>
        </r>
      </text>
    </comment>
    <comment ref="CB1" authorId="0" shapeId="0" xr:uid="{5424D265-229A-4CB5-B84D-50F38B86AC00}">
      <text>
        <r>
          <rPr>
            <b/>
            <sz val="9"/>
            <color indexed="81"/>
            <rFont val="Segoe UI"/>
            <family val="2"/>
          </rPr>
          <t>PLANK, ANDREAS:</t>
        </r>
        <r>
          <rPr>
            <sz val="9"/>
            <color indexed="81"/>
            <rFont val="Segoe UI"/>
            <family val="2"/>
          </rPr>
          <t xml:space="preserve">
WAHLFREIes Feld „Gefährdungsursachen sonstige“ als künstliches Ergänzungsfeld (der Auswahlstufen) für „Gefährdungsursachen“, die außerdem in Betracht kommen</t>
        </r>
      </text>
    </comment>
    <comment ref="CH1" authorId="0" shapeId="0" xr:uid="{D450E4BF-0329-48CE-BBF8-554B6603706F}">
      <text>
        <r>
          <rPr>
            <b/>
            <sz val="9"/>
            <color indexed="81"/>
            <rFont val="Segoe UI"/>
            <family val="2"/>
          </rPr>
          <t>PLANK, ANDREAS:</t>
        </r>
        <r>
          <rPr>
            <sz val="9"/>
            <color indexed="81"/>
            <rFont val="Segoe UI"/>
            <family val="2"/>
          </rPr>
          <t xml:space="preserve">
Wurden Keimversuche von der Saatgutsammlung angefertigt?</t>
        </r>
      </text>
    </comment>
    <comment ref="AA2" authorId="1" shapeId="0" xr:uid="{00000000-0006-0000-0200-000003000000}">
      <text>
        <r>
          <rPr>
            <sz val="10"/>
            <rFont val="Arial"/>
            <family val="2"/>
          </rPr>
          <t xml:space="preserve">Plank, Andreas:
</t>
        </r>
        <r>
          <rPr>
            <sz val="9"/>
            <color rgb="FF000000"/>
            <rFont val="Segoe UI"/>
            <family val="2"/>
            <charset val="1"/>
          </rPr>
          <t>Werte waren unstimmig, durch Portalprüfung ergänzt aus Blatt Arbeitsdatei</t>
        </r>
      </text>
    </comment>
    <comment ref="AA3" authorId="1" shapeId="0" xr:uid="{00000000-0006-0000-0200-000004000000}">
      <text>
        <r>
          <rPr>
            <sz val="10"/>
            <rFont val="Arial"/>
            <family val="2"/>
          </rPr>
          <t xml:space="preserve">Plank, Andreas:
</t>
        </r>
        <r>
          <rPr>
            <sz val="9"/>
            <color rgb="FF000000"/>
            <rFont val="Segoe UI"/>
            <family val="2"/>
            <charset val="1"/>
          </rPr>
          <t>Werte waren unstimmig, durch Portalprüfung ergänzt aus Blatt Arbeitsdatei</t>
        </r>
      </text>
    </comment>
    <comment ref="AV3" authorId="1" shapeId="0" xr:uid="{00000000-0006-0000-0200-000008000000}">
      <text>
        <r>
          <rPr>
            <sz val="10"/>
            <rFont val="Arial"/>
            <family val="2"/>
          </rPr>
          <t xml:space="preserve">Plank, Andreas:
</t>
        </r>
        <r>
          <rPr>
            <sz val="9"/>
            <color rgb="FF000000"/>
            <rFont val="Segoe UI"/>
            <family val="2"/>
            <charset val="1"/>
          </rPr>
          <t>Leerwert wurde ergänzt aus Blatt Arbeitsdatei</t>
        </r>
      </text>
    </comment>
    <comment ref="AA4" authorId="1" shapeId="0" xr:uid="{00000000-0006-0000-0200-000005000000}">
      <text>
        <r>
          <rPr>
            <sz val="10"/>
            <rFont val="Arial"/>
            <family val="2"/>
          </rPr>
          <t xml:space="preserve">Plank, Andreas:
</t>
        </r>
        <r>
          <rPr>
            <sz val="9"/>
            <color rgb="FF000000"/>
            <rFont val="Segoe UI"/>
            <family val="2"/>
            <charset val="1"/>
          </rPr>
          <t>Werte waren unstimmig, durch Portalprüfung ergänzt aus Blatt Arbeitsdatei</t>
        </r>
      </text>
    </comment>
    <comment ref="AA5" authorId="1" shapeId="0" xr:uid="{00000000-0006-0000-0200-000006000000}">
      <text>
        <r>
          <rPr>
            <sz val="10"/>
            <rFont val="Arial"/>
            <family val="2"/>
          </rPr>
          <t xml:space="preserve">Plank, Andreas:
</t>
        </r>
        <r>
          <rPr>
            <sz val="9"/>
            <color rgb="FF000000"/>
            <rFont val="Segoe UI"/>
            <family val="2"/>
            <charset val="1"/>
          </rPr>
          <t>Werte waren unstimmig, durch Portalprüfung ergänzt aus Blatt Arbeitsdatei</t>
        </r>
      </text>
    </comment>
    <comment ref="U6" authorId="1" shapeId="0" xr:uid="{00000000-0006-0000-0200-000001000000}">
      <text>
        <r>
          <rPr>
            <sz val="10"/>
            <rFont val="Arial"/>
            <family val="2"/>
          </rPr>
          <t xml:space="preserve">Plank, Andreas:
</t>
        </r>
        <r>
          <rPr>
            <sz val="9"/>
            <color rgb="FF000000"/>
            <rFont val="Segoe UI"/>
            <family val="2"/>
            <charset val="1"/>
          </rPr>
          <t>scheinbar noch ohne WIPs-Akzession ID (10.3.2025)</t>
        </r>
      </text>
    </comment>
    <comment ref="AA6" authorId="1" shapeId="0" xr:uid="{00000000-0006-0000-0200-000007000000}">
      <text>
        <r>
          <rPr>
            <sz val="10"/>
            <rFont val="Arial"/>
            <family val="2"/>
          </rPr>
          <t xml:space="preserve">Plank, Andreas:
</t>
        </r>
        <r>
          <rPr>
            <sz val="9"/>
            <color rgb="FF000000"/>
            <rFont val="Segoe UI"/>
            <family val="2"/>
            <charset val="1"/>
          </rPr>
          <t>Werte waren unstimmig, durch Portalprüfung ergänzt aus Blatt Arbeitsdatei</t>
        </r>
      </text>
    </comment>
    <comment ref="U7" authorId="1" shapeId="0" xr:uid="{00000000-0006-0000-0200-000002000000}">
      <text>
        <r>
          <rPr>
            <sz val="10"/>
            <rFont val="Arial"/>
            <family val="2"/>
          </rPr>
          <t xml:space="preserve">Plank, Andreas:
</t>
        </r>
        <r>
          <rPr>
            <sz val="9"/>
            <color rgb="FF000000"/>
            <rFont val="Segoe UI"/>
            <family val="2"/>
            <charset val="1"/>
          </rPr>
          <t>scheinbar noch ohne WIPs-Akzession ID (10.3.2025)</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PLANK, ANDREAS</author>
  </authors>
  <commentList>
    <comment ref="C5" authorId="0" shapeId="0" xr:uid="{B197F79C-0103-4513-BB25-3FBCEED3806A}">
      <text>
        <r>
          <rPr>
            <b/>
            <sz val="9"/>
            <color indexed="81"/>
            <rFont val="Segoe UI"/>
            <family val="2"/>
          </rPr>
          <t>PLANK, ANDREAS:</t>
        </r>
        <r>
          <rPr>
            <sz val="9"/>
            <color indexed="81"/>
            <rFont val="Segoe UI"/>
            <family val="2"/>
          </rPr>
          <t xml:space="preserve">
Wurde wohl noch nicht importiert, und sollte im Fallbeispiel Herbarverknüpfungen weggelassen werden (oder notfalls vollständigen Einzel-Datensatz importieren)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PLANK, ANDREAS</author>
  </authors>
  <commentList>
    <comment ref="B2" authorId="0" shapeId="0" xr:uid="{00000000-0006-0000-0100-000001000000}">
      <text>
        <r>
          <rPr>
            <sz val="10"/>
            <rFont val="Arial"/>
            <family val="2"/>
          </rPr>
          <t xml:space="preserve">PLANK, ANDREAS:
</t>
        </r>
        <r>
          <rPr>
            <sz val="9"/>
            <color rgb="FF000000"/>
            <rFont val="Segoe UI"/>
            <family val="2"/>
            <charset val="1"/>
          </rPr>
          <t>Dieser »</t>
        </r>
        <r>
          <rPr>
            <i/>
            <sz val="9"/>
            <color rgb="FF000000"/>
            <rFont val="Segoe UI"/>
            <family val="2"/>
            <charset val="1"/>
          </rPr>
          <t>feldschlüsselSammlDaten:…</t>
        </r>
        <r>
          <rPr>
            <sz val="9"/>
            <color rgb="FF000000"/>
            <rFont val="Segoe UI"/>
            <family val="2"/>
            <charset val="1"/>
          </rPr>
          <t>« ist ein künstlicher *</t>
        </r>
        <r>
          <rPr>
            <b/>
            <sz val="9"/>
            <color rgb="FF000000"/>
            <rFont val="Segoe UI"/>
            <family val="2"/>
            <charset val="1"/>
          </rPr>
          <t>eindeutiger</t>
        </r>
        <r>
          <rPr>
            <sz val="9"/>
            <color rgb="FF000000"/>
            <rFont val="Segoe UI"/>
            <family val="2"/>
            <charset val="1"/>
          </rPr>
          <t xml:space="preserve">* Zugriffs-Schlüssel auf die Übersetzungsfelder vermittels XVERWEIS(…). Der Schlüssel DARF nur </t>
        </r>
        <r>
          <rPr>
            <i/>
            <sz val="9"/>
            <color rgb="FF000000"/>
            <rFont val="Segoe UI"/>
            <family val="2"/>
          </rPr>
          <t>eineinzig</t>
        </r>
        <r>
          <rPr>
            <sz val="9"/>
            <color rgb="FF000000"/>
            <rFont val="Segoe UI"/>
            <family val="2"/>
            <charset val="1"/>
          </rPr>
          <t xml:space="preserve"> sein, sonst gibt es Kuddelmuddel ;-) …</t>
        </r>
      </text>
    </comment>
    <comment ref="BJ3" authorId="0" shapeId="0" xr:uid="{F6F0911F-6824-46B5-963F-1881582C45BD}">
      <text>
        <r>
          <rPr>
            <b/>
            <sz val="9"/>
            <color indexed="81"/>
            <rFont val="Segoe UI"/>
            <family val="2"/>
          </rPr>
          <t>PLANK, ANDREAS:</t>
        </r>
        <r>
          <rPr>
            <sz val="9"/>
            <color indexed="81"/>
            <rFont val="Segoe UI"/>
            <family val="2"/>
          </rPr>
          <t xml:space="preserve">
https://wiki.bgbm.org/wips-daten/index.php/Intern_Diskussion:Datenfelder_zu_Sammlungsdaten_insgesamt#Bedeutung_der_Felder_%C2%BBAufnahmemethode%C2%AB_und_%C2%BBSammelstrategie%C2%AB_kl%C3%A4ren </t>
        </r>
      </text>
    </comment>
    <comment ref="B4" authorId="0" shapeId="0" xr:uid="{E76E93FC-DB6D-43B9-A0D3-74952CED8372}">
      <text>
        <r>
          <rPr>
            <b/>
            <sz val="9"/>
            <color indexed="81"/>
            <rFont val="Segoe UI"/>
            <family val="2"/>
          </rPr>
          <t>PLANK, ANDREAS:</t>
        </r>
        <r>
          <rPr>
            <sz val="9"/>
            <color indexed="81"/>
            <rFont val="Segoe UI"/>
            <family val="2"/>
          </rPr>
          <t xml:space="preserve">
Eher allgemeinsprachlich gedachte Begriffe zwischen fachsprachlich und laienhaft</t>
        </r>
      </text>
    </comment>
    <comment ref="AI4" authorId="0" shapeId="0" xr:uid="{A73CB3FE-C7AE-42CA-AEE4-EF96FA94BE31}">
      <text>
        <r>
          <rPr>
            <b/>
            <sz val="9"/>
            <color indexed="81"/>
            <rFont val="Segoe UI"/>
            <family val="2"/>
          </rPr>
          <t>PLANK, ANDREAS:</t>
        </r>
        <r>
          <rPr>
            <sz val="9"/>
            <color indexed="81"/>
            <rFont val="Segoe UI"/>
            <family val="2"/>
          </rPr>
          <t xml:space="preserve">
Feld „Daten schutzwürdig/schützenswert“ = alte Bezeichnung „sensible Daten – aber sensible (=empfindsame) Daten gibt es nicht ;-)</t>
        </r>
      </text>
    </comment>
    <comment ref="B5" authorId="0" shapeId="0" xr:uid="{71BDCD4C-B4B4-4692-9196-326C8843247B}">
      <text>
        <r>
          <rPr>
            <b/>
            <sz val="9"/>
            <color indexed="81"/>
            <rFont val="Segoe UI"/>
            <family val="2"/>
          </rPr>
          <t>PLANK, ANDREAS:</t>
        </r>
        <r>
          <rPr>
            <sz val="9"/>
            <color indexed="81"/>
            <rFont val="Segoe UI"/>
            <family val="2"/>
          </rPr>
          <t xml:space="preserve">
Datenfelder für den </t>
        </r>
        <r>
          <rPr>
            <i/>
            <sz val="9"/>
            <color indexed="81"/>
            <rFont val="Segoe UI"/>
            <family val="2"/>
          </rPr>
          <t>eigenen</t>
        </r>
        <r>
          <rPr>
            <sz val="9"/>
            <color indexed="81"/>
            <rFont val="Segoe UI"/>
            <family val="2"/>
          </rPr>
          <t xml:space="preserve"> Botanischen Garten festlegbar (derzeit kopiert von »fachsprachlich, WIPs«), Felder können nach Belieben umgeschrieben werden</t>
        </r>
      </text>
    </comment>
    <comment ref="R6" authorId="0" shapeId="0" xr:uid="{BCB8685C-4660-4BE6-885E-453E7E5FCC08}">
      <text>
        <r>
          <rPr>
            <b/>
            <sz val="9"/>
            <color indexed="81"/>
            <rFont val="Segoe UI"/>
            <family val="2"/>
          </rPr>
          <t>PLANK, ANDREAS:</t>
        </r>
        <r>
          <rPr>
            <sz val="9"/>
            <color indexed="81"/>
            <rFont val="Segoe UI"/>
            <family val="2"/>
          </rPr>
          <t xml:space="preserve">
Hinweis: »</t>
        </r>
        <r>
          <rPr>
            <i/>
            <sz val="9"/>
            <color indexed="81"/>
            <rFont val="Segoe UI"/>
            <family val="2"/>
          </rPr>
          <t>Akzessionsnummer</t>
        </r>
        <r>
          <rPr>
            <sz val="9"/>
            <color indexed="81"/>
            <rFont val="Segoe UI"/>
            <family val="2"/>
          </rPr>
          <t>« ist die Begrifflichkeit für BG Berlin, im Grunde dasgleiche was für WIPs »</t>
        </r>
        <r>
          <rPr>
            <i/>
            <sz val="9"/>
            <color indexed="81"/>
            <rFont val="Segoe UI"/>
            <family val="2"/>
          </rPr>
          <t>Akzession ID</t>
        </r>
        <r>
          <rPr>
            <sz val="9"/>
            <color indexed="81"/>
            <rFont val="Segoe UI"/>
            <family val="2"/>
          </rPr>
          <t>« ist.</t>
        </r>
      </text>
    </comment>
    <comment ref="CA6" authorId="0" shapeId="0" xr:uid="{9214D54F-7662-48E8-AD3C-9C418C472F19}">
      <text>
        <r>
          <rPr>
            <b/>
            <sz val="9"/>
            <color indexed="81"/>
            <rFont val="Segoe UI"/>
            <family val="2"/>
          </rPr>
          <t>PLANK, ANDREAS:</t>
        </r>
        <r>
          <rPr>
            <sz val="9"/>
            <color indexed="81"/>
            <rFont val="Segoe UI"/>
            <family val="2"/>
          </rPr>
          <t xml:space="preserve">
Notizen zur Aufsammlung ODER Notizen zur Geländearbeit</t>
        </r>
      </text>
    </comment>
    <comment ref="CB6" authorId="0" shapeId="0" xr:uid="{6F6DACC4-2723-4639-9A03-37198EF1F250}">
      <text>
        <r>
          <rPr>
            <b/>
            <sz val="9"/>
            <color indexed="81"/>
            <rFont val="Segoe UI"/>
            <family val="2"/>
          </rPr>
          <t>PLANK, ANDREAS:</t>
        </r>
        <r>
          <rPr>
            <sz val="9"/>
            <color indexed="81"/>
            <rFont val="Segoe UI"/>
            <family val="2"/>
          </rPr>
          <t xml:space="preserve">
»Notizen zur Geländearbeit« vermutlich sonderlich für BG Berlin</t>
        </r>
      </text>
    </comment>
    <comment ref="CL6" authorId="0" shapeId="0" xr:uid="{1BC79D3A-89DF-413E-8042-BE2174DB1D78}">
      <text>
        <r>
          <rPr>
            <b/>
            <sz val="9"/>
            <color indexed="81"/>
            <rFont val="Segoe UI"/>
            <family val="2"/>
          </rPr>
          <t>PLANK, ANDREAS:</t>
        </r>
        <r>
          <rPr>
            <sz val="9"/>
            <color indexed="81"/>
            <rFont val="Segoe UI"/>
            <family val="2"/>
          </rPr>
          <t xml:space="preserve">
Ist das Feld veraltet oder ersetzt durch andere?</t>
        </r>
      </text>
    </comment>
    <comment ref="B7" authorId="0" shapeId="0" xr:uid="{16299A21-8333-4A26-AA48-78CC61AB335D}">
      <text>
        <r>
          <rPr>
            <b/>
            <sz val="9"/>
            <color indexed="81"/>
            <rFont val="Segoe UI"/>
            <family val="2"/>
          </rPr>
          <t>PLANK, ANDREAS:</t>
        </r>
        <r>
          <rPr>
            <sz val="9"/>
            <color indexed="81"/>
            <rFont val="Segoe UI"/>
            <family val="2"/>
          </rPr>
          <t xml:space="preserve">
</t>
        </r>
        <r>
          <rPr>
            <i/>
            <sz val="9"/>
            <color indexed="81"/>
            <rFont val="Segoe UI"/>
            <family val="2"/>
          </rPr>
          <t>»fachsprachlich, semantisch«</t>
        </r>
        <r>
          <rPr>
            <sz val="9"/>
            <color indexed="81"/>
            <rFont val="Segoe UI"/>
            <family val="2"/>
          </rPr>
          <t xml:space="preserve"> ist gedacht für Schnellauswertungen in den Pivottabellen/ Gliedertabellen, wo man die erzeugten Spalten annähernd wie Sätze lesen können kann, ohne eine Riesenumschreibarbeit der Spalten tun zu müssen, z.B. »Anzahl von hat Rote Liste Einstufung … ist Verantwortungsart: Rhynchospora alba, hat Rote Liste Einstufung: 3 – gefährdet: → 3«</t>
        </r>
      </text>
    </comment>
    <comment ref="B8" authorId="0" shapeId="0" xr:uid="{EEE2B422-F177-4831-A824-48A99836BB37}">
      <text>
        <r>
          <rPr>
            <b/>
            <sz val="9"/>
            <color indexed="81"/>
            <rFont val="Segoe UI"/>
            <family val="2"/>
          </rPr>
          <t>PLANK, ANDREAS:</t>
        </r>
        <r>
          <rPr>
            <sz val="9"/>
            <color indexed="81"/>
            <rFont val="Segoe UI"/>
            <family val="2"/>
          </rPr>
          <t xml:space="preserve">
Importfeldübersetzungen, die nicht importiert werden SOLLEN, können mit »Nicht importieren…« bevorwortet werden, für die Importhilfe im Portal dann leichter erkennbar. Das Beste für Importe ist, dieserlei (unnötigen) Spalten in der Import-Kopie in einem Zwischenschritt gänzlich zu entfernen.</t>
        </r>
      </text>
    </comment>
    <comment ref="B9" authorId="0" shapeId="0" xr:uid="{00000000-0006-0000-0100-000003000000}">
      <text>
        <r>
          <rPr>
            <sz val="10"/>
            <rFont val="Arial"/>
            <family val="2"/>
          </rPr>
          <t xml:space="preserve">PLANK, ANDREAS:
</t>
        </r>
        <r>
          <rPr>
            <sz val="9"/>
            <color rgb="FF000000"/>
            <rFont val="Segoe UI"/>
            <family val="2"/>
          </rPr>
          <t>Der Importdaten-Code ist im Grunde die technisch eindeutige stetige Kennzeichnung, festzustellen, welches Datenfeld in wips.deutschlandflora.de gemeint ist.</t>
        </r>
      </text>
    </comment>
    <comment ref="BF10" authorId="0" shapeId="0" xr:uid="{CAC3D395-92C8-4FFF-9710-4BD7DA143525}">
      <text>
        <r>
          <rPr>
            <b/>
            <sz val="9"/>
            <color indexed="81"/>
            <rFont val="Segoe UI"/>
            <family val="2"/>
          </rPr>
          <t>PLANK, ANDREAS:</t>
        </r>
        <r>
          <rPr>
            <sz val="9"/>
            <color indexed="81"/>
            <rFont val="Segoe UI"/>
            <family val="2"/>
          </rPr>
          <t xml:space="preserve">
lebende und vorhandene Individuen (Einzelpflanzen) können zahlenmäßig unterschiedlich sein, z.B. vertrocknetes Johanniskraut, was noch Samen tragen kann</t>
        </r>
      </text>
    </comment>
    <comment ref="BX10" authorId="0" shapeId="0" xr:uid="{1A98A0FD-79B0-4DB9-A896-DBDC01B27CE2}">
      <text>
        <r>
          <rPr>
            <b/>
            <sz val="9"/>
            <color indexed="81"/>
            <rFont val="Segoe UI"/>
            <family val="2"/>
          </rPr>
          <t>PLANK, ANDREAS:</t>
        </r>
        <r>
          <rPr>
            <sz val="9"/>
            <color indexed="81"/>
            <rFont val="Segoe UI"/>
            <family val="2"/>
          </rPr>
          <t xml:space="preserve">
Ist das eine (Zusatz)Filterauswahl vom eigentlichen Datenfeld »</t>
        </r>
        <r>
          <rPr>
            <i/>
            <sz val="9"/>
            <color indexed="81"/>
            <rFont val="Segoe UI"/>
            <family val="2"/>
          </rPr>
          <t>Phänologischer Zustand</t>
        </r>
        <r>
          <rPr>
            <sz val="9"/>
            <color indexed="81"/>
            <rFont val="Segoe UI"/>
            <family val="2"/>
          </rPr>
          <t>=Samen/Früchte vom Boden aufgelesen«?</t>
        </r>
      </text>
    </comment>
    <comment ref="CO10" authorId="0" shapeId="0" xr:uid="{0FED7513-2A80-4461-9479-54DF384BC9C3}">
      <text>
        <r>
          <rPr>
            <b/>
            <sz val="9"/>
            <color indexed="81"/>
            <rFont val="Segoe UI"/>
            <family val="2"/>
          </rPr>
          <t>PLANK, ANDREAS:</t>
        </r>
        <r>
          <rPr>
            <sz val="9"/>
            <color indexed="81"/>
            <rFont val="Segoe UI"/>
            <family val="2"/>
          </rPr>
          <t xml:space="preserve">
Ist das ein zusätzlicher Auswahlfilter, der aus anderen Feldern berechnet wird, z.B. Anwesenheit/Null-Nachweis oder Anz. lebender Individuen o.ä.?</t>
        </r>
      </text>
    </comment>
    <comment ref="B13" authorId="0" shapeId="0" xr:uid="{A480E790-042B-46A6-A37C-9EFB43C10AE6}">
      <text>
        <r>
          <rPr>
            <b/>
            <sz val="9"/>
            <color indexed="81"/>
            <rFont val="Segoe UI"/>
            <family val="2"/>
          </rPr>
          <t>PLANK, ANDREAS:</t>
        </r>
        <r>
          <rPr>
            <sz val="9"/>
            <color indexed="81"/>
            <rFont val="Segoe UI"/>
            <family val="2"/>
          </rPr>
          <t xml:space="preserve">
Rein verdeutschte Begriffe können zur Besinnung dienen, was ein Feld tatsächlich begrifflich erfaßt, auch für allgemeine Leute verständlich. Es werden sich vielleicht manche am Verdeutschen abfällig stören, doch ist es als Brückenschlag zum Verständnis gedacht ;-) …</t>
        </r>
      </text>
    </comment>
    <comment ref="B14" authorId="0" shapeId="0" xr:uid="{00000000-0006-0000-0100-000004000000}">
      <text>
        <r>
          <rPr>
            <sz val="10"/>
            <rFont val="Arial"/>
            <family val="2"/>
          </rPr>
          <t xml:space="preserve">PLANK, ANDREAS:
</t>
        </r>
        <r>
          <rPr>
            <sz val="9"/>
            <color rgb="FF000000"/>
            <rFont val="Segoe UI"/>
            <family val="2"/>
          </rPr>
          <t xml:space="preserve">Erforderlichkeitsstufen: ERFORDERELICH (muß, soll, unabdingbar, zwingend notwendig, verpflichtend, obligat – sonst Gesamtausfall) — EMPFOHLEN (sollte, empfehlenswert) — WAHLFREI (darf, wählbar, fakultativ) — NICHT EMPFOHLEN (nicht empfehlenswert, sollte nicht) — DARF NICHT, SOLL NICHT (…). (Excelzeile mit bedingter Formatierung </t>
        </r>
        <r>
          <rPr>
            <b/>
            <sz val="9"/>
            <color rgb="FF000000"/>
            <rFont val="Segoe UI"/>
            <family val="2"/>
          </rPr>
          <t>fett</t>
        </r>
        <r>
          <rPr>
            <sz val="9"/>
            <color rgb="FF000000"/>
            <rFont val="Segoe UI"/>
            <family val="2"/>
          </rPr>
          <t xml:space="preserve"> für ERFORDERLICH, EMPFOHLEN = sozusagen „Mindestdaten“)</t>
        </r>
      </text>
    </comment>
    <comment ref="B15" authorId="0" shapeId="0" xr:uid="{F19000C5-4CF0-4F21-9AED-07871A9319B4}">
      <text>
        <r>
          <rPr>
            <b/>
            <sz val="9"/>
            <color indexed="81"/>
            <rFont val="Segoe UI"/>
            <family val="2"/>
          </rPr>
          <t>PLANK, ANDREAS:</t>
        </r>
        <r>
          <rPr>
            <sz val="9"/>
            <color indexed="81"/>
            <rFont val="Segoe UI"/>
            <family val="2"/>
          </rPr>
          <t xml:space="preserve">
ergänzende gewünschte Auswahlstufen für Eingabezellen in dieser Zeile hinzufügen (als Semikolonliste); und nachfolgend ggf. die BEREICH.VERSCHIEBEN-Formel nachtragen für die Excel-Datenüberprüfung ergänzen, damit man eine Eingabeauswahl erhalten kann, die auf diesen Auswahlstufen gründet. Eine Nachänderung der Auswahlstufen hier würde selbtätig und bequem die geänderten Auswahlstufen durchreichen an die benötigten Zellen vermittels der richtig eingesetzten BEREICH.VERSCHIEBEN-Formel innerhalb der Excel-Zellen-Datenüberprüfung.</t>
        </r>
      </text>
    </comment>
    <comment ref="I15" authorId="0" shapeId="0" xr:uid="{A9331FFD-682A-4981-9C3E-17C9A5859CE7}">
      <text>
        <r>
          <rPr>
            <b/>
            <sz val="9"/>
            <color indexed="81"/>
            <rFont val="Segoe UI"/>
            <family val="2"/>
          </rPr>
          <t>PLANK, ANDREAS:</t>
        </r>
        <r>
          <rPr>
            <sz val="9"/>
            <color indexed="81"/>
            <rFont val="Segoe UI"/>
            <family val="2"/>
          </rPr>
          <t xml:space="preserve">
ergänzende Auswahlstufen hier hinzufügen</t>
        </r>
      </text>
    </comment>
    <comment ref="L15" authorId="0" shapeId="0" xr:uid="{EFC57494-B3D9-402D-A392-23FCC3D5E92A}">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Z15" authorId="0" shapeId="0" xr:uid="{16926857-36F6-46BC-8EBE-B4F2DCEE0F3C}">
      <text>
        <r>
          <rPr>
            <b/>
            <sz val="9"/>
            <color indexed="81"/>
            <rFont val="Segoe UI"/>
            <family val="2"/>
          </rPr>
          <t>PLANK, ANDREAS:</t>
        </r>
        <r>
          <rPr>
            <sz val="9"/>
            <color indexed="81"/>
            <rFont val="Segoe UI"/>
            <family val="2"/>
          </rPr>
          <t xml:space="preserve">
ergänzende Auswahlstufen hier hinzufügen</t>
        </r>
      </text>
    </comment>
    <comment ref="AI15" authorId="0" shapeId="0" xr:uid="{57015696-BC96-4972-9AFA-E27F80111576}">
      <text>
        <r>
          <rPr>
            <b/>
            <sz val="9"/>
            <color indexed="81"/>
            <rFont val="Segoe UI"/>
            <family val="2"/>
          </rPr>
          <t>PLANK, ANDREAS:</t>
        </r>
        <r>
          <rPr>
            <sz val="9"/>
            <color indexed="81"/>
            <rFont val="Segoe UI"/>
            <family val="2"/>
          </rPr>
          <t xml:space="preserve">
ergänzende Auswahlstufen hier hinzufügen</t>
        </r>
      </text>
    </comment>
    <comment ref="AO15" authorId="0" shapeId="0" xr:uid="{FC680393-8155-434B-8DBB-43FA50DC4B1F}">
      <text>
        <r>
          <rPr>
            <b/>
            <sz val="9"/>
            <color indexed="81"/>
            <rFont val="Segoe UI"/>
            <family val="2"/>
          </rPr>
          <t>PLANK, ANDREAS:</t>
        </r>
        <r>
          <rPr>
            <sz val="9"/>
            <color indexed="81"/>
            <rFont val="Segoe UI"/>
            <family val="2"/>
          </rPr>
          <t xml:space="preserve">
Frage: Brauchen wir „kein Beleg“ als ausdrücklichen Fall?</t>
        </r>
      </text>
    </comment>
    <comment ref="AR15" authorId="0" shapeId="0" xr:uid="{88EF29A9-4D2F-48A4-8112-8B3B1242E0CB}">
      <text>
        <r>
          <rPr>
            <b/>
            <sz val="9"/>
            <color indexed="81"/>
            <rFont val="Segoe UI"/>
            <family val="2"/>
          </rPr>
          <t>PLANK, ANDREAS:</t>
        </r>
        <r>
          <rPr>
            <sz val="9"/>
            <color indexed="81"/>
            <rFont val="Segoe UI"/>
            <family val="2"/>
          </rPr>
          <t xml:space="preserve">
ergänzende Auswahlstufen hier hinzufügen</t>
        </r>
      </text>
    </comment>
    <comment ref="BC15" authorId="0" shapeId="0" xr:uid="{E8E04016-943C-4104-84B0-FF304239FBF2}">
      <text>
        <r>
          <rPr>
            <b/>
            <sz val="9"/>
            <color indexed="81"/>
            <rFont val="Segoe UI"/>
            <family val="2"/>
          </rPr>
          <t>PLANK, ANDREAS:</t>
        </r>
        <r>
          <rPr>
            <sz val="9"/>
            <color indexed="81"/>
            <rFont val="Segoe UI"/>
            <family val="2"/>
          </rPr>
          <t xml:space="preserve">
ergänzende Auswahlstufen hier hinzufügen</t>
        </r>
      </text>
    </comment>
    <comment ref="BD15" authorId="0" shapeId="0" xr:uid="{A486BFC0-3078-4497-8863-595D7973286C}">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E15" authorId="0" shapeId="0" xr:uid="{3C737853-483F-48B6-ABDB-2FFC5342D2C9}">
      <text>
        <r>
          <rPr>
            <b/>
            <sz val="9"/>
            <color indexed="81"/>
            <rFont val="Segoe UI"/>
            <family val="2"/>
          </rPr>
          <t>PLANK, ANDREAS:</t>
        </r>
        <r>
          <rPr>
            <sz val="9"/>
            <color indexed="81"/>
            <rFont val="Segoe UI"/>
            <family val="2"/>
          </rPr>
          <t xml:space="preserve">
ergänzende Auswahlstufen hier hinzufügen</t>
        </r>
      </text>
    </comment>
    <comment ref="BF15" authorId="0" shapeId="0" xr:uid="{D64F4485-BA1F-4E50-8CE9-7EA3B208C6C5}">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G15" authorId="0" shapeId="0" xr:uid="{1F5E9C81-2496-4183-945F-66564EC73507}">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H15" authorId="0" shapeId="0" xr:uid="{775A62B1-97CA-4EF2-9499-A29CDFB71561}">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J15" authorId="0" shapeId="0" xr:uid="{41C99BD4-D2AB-474F-95FC-8A52C9A9C785}">
      <text>
        <r>
          <rPr>
            <b/>
            <sz val="9"/>
            <color indexed="81"/>
            <rFont val="Segoe UI"/>
            <family val="2"/>
          </rPr>
          <t>PLANK, ANDREAS:</t>
        </r>
        <r>
          <rPr>
            <sz val="9"/>
            <color indexed="81"/>
            <rFont val="Segoe UI"/>
            <family val="2"/>
          </rPr>
          <t xml:space="preserve">
ergänzende Auswahlstufen hier hinzufügen</t>
        </r>
      </text>
    </comment>
    <comment ref="BK15" authorId="0" shapeId="0" xr:uid="{3ABC4C28-D8BF-4DFD-8A02-D16261A3AD00}">
      <text>
        <r>
          <rPr>
            <b/>
            <sz val="9"/>
            <color indexed="81"/>
            <rFont val="Segoe UI"/>
            <family val="2"/>
          </rPr>
          <t>PLANK, ANDREAS:</t>
        </r>
        <r>
          <rPr>
            <sz val="9"/>
            <color indexed="81"/>
            <rFont val="Segoe UI"/>
            <family val="2"/>
          </rPr>
          <t xml:space="preserve">
ergänzende Auswahlstufen hier hinzufügen</t>
        </r>
      </text>
    </comment>
    <comment ref="BL15" authorId="0" shapeId="0" xr:uid="{A7A71903-811A-41B8-8AF0-2DC984B1EBDA}">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O15" authorId="0" shapeId="0" xr:uid="{69296605-9E8B-43F5-9D12-761F4FD0E0E5}">
      <text>
        <r>
          <rPr>
            <b/>
            <sz val="9"/>
            <color indexed="81"/>
            <rFont val="Segoe UI"/>
            <family val="2"/>
          </rPr>
          <t>PLANK, ANDREAS:</t>
        </r>
        <r>
          <rPr>
            <sz val="9"/>
            <color indexed="81"/>
            <rFont val="Segoe UI"/>
            <family val="2"/>
          </rPr>
          <t xml:space="preserve">
ergänzende Auswahlstufen hier hinzufügen</t>
        </r>
      </text>
    </comment>
    <comment ref="BP15" authorId="0" shapeId="0" xr:uid="{96A989C6-741C-4CFB-A712-2D196C1F20EB}">
      <text>
        <r>
          <rPr>
            <b/>
            <sz val="9"/>
            <color indexed="81"/>
            <rFont val="Segoe UI"/>
            <family val="2"/>
          </rPr>
          <t>PLANK, ANDREAS:</t>
        </r>
        <r>
          <rPr>
            <sz val="9"/>
            <color indexed="81"/>
            <rFont val="Segoe UI"/>
            <family val="2"/>
          </rPr>
          <t xml:space="preserve">
ergänzende Auswahlstufen hier hinzufügen</t>
        </r>
      </text>
    </comment>
    <comment ref="BQ15" authorId="0" shapeId="0" xr:uid="{BD505C23-33E2-4A14-8E9F-ADE50535C6EE}">
      <text>
        <r>
          <rPr>
            <b/>
            <sz val="9"/>
            <color indexed="81"/>
            <rFont val="Segoe UI"/>
            <family val="2"/>
          </rPr>
          <t>PLANK, ANDREAS:</t>
        </r>
        <r>
          <rPr>
            <sz val="9"/>
            <color indexed="81"/>
            <rFont val="Segoe UI"/>
            <family val="2"/>
          </rPr>
          <t xml:space="preserve">
ergänzende Auswahlstufen hier hinzufügen</t>
        </r>
      </text>
    </comment>
    <comment ref="BR15" authorId="0" shapeId="0" xr:uid="{0379113F-7CB4-4FDA-BD98-D139225F3201}">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V15" authorId="0" shapeId="0" xr:uid="{5C713FEB-B130-4B8F-915C-6A393AFD9A39}">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W15" authorId="0" shapeId="0" xr:uid="{26B9ABE1-DC02-484A-80EA-D6F3CA7EB0FE}">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X15" authorId="0" shapeId="0" xr:uid="{457F9025-3CE1-46EF-9333-31AFB9D0EC92}">
      <text>
        <r>
          <rPr>
            <b/>
            <sz val="9"/>
            <color indexed="81"/>
            <rFont val="Segoe UI"/>
            <family val="2"/>
          </rPr>
          <t>PLANK, ANDREAS:</t>
        </r>
        <r>
          <rPr>
            <sz val="9"/>
            <color indexed="81"/>
            <rFont val="Segoe UI"/>
            <family val="2"/>
          </rPr>
          <t xml:space="preserve">
ergänzende Auswahlstufen hier hinzufügen</t>
        </r>
      </text>
    </comment>
    <comment ref="CC15" authorId="0" shapeId="0" xr:uid="{DA6AB9BB-9919-4D92-8E7A-A2A8F01AD396}">
      <text>
        <r>
          <rPr>
            <b/>
            <sz val="9"/>
            <color indexed="81"/>
            <rFont val="Segoe UI"/>
            <family val="2"/>
          </rPr>
          <t>PLANK, ANDREAS:</t>
        </r>
        <r>
          <rPr>
            <sz val="9"/>
            <color indexed="81"/>
            <rFont val="Segoe UI"/>
            <family val="2"/>
          </rPr>
          <t xml:space="preserve">
ergänzende Auswahlstufen hier hinzufügen</t>
        </r>
      </text>
    </comment>
    <comment ref="CE15" authorId="0" shapeId="0" xr:uid="{45F81015-6A8D-4326-8F3E-EED9354463B5}">
      <text>
        <r>
          <rPr>
            <b/>
            <sz val="9"/>
            <color indexed="81"/>
            <rFont val="Segoe UI"/>
            <family val="2"/>
          </rPr>
          <t>PLANK, ANDREAS:</t>
        </r>
        <r>
          <rPr>
            <sz val="9"/>
            <color indexed="81"/>
            <rFont val="Segoe UI"/>
            <family val="2"/>
          </rPr>
          <t xml:space="preserve">
ergänzende Auswahlstufen hier hinzufügen</t>
        </r>
      </text>
    </comment>
    <comment ref="CG15" authorId="0" shapeId="0" xr:uid="{15F9CE65-753E-4051-91F4-B2AE0511B436}">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CI15" authorId="0" shapeId="0" xr:uid="{EC2BA32A-C528-40F9-B8BC-4222674CEA58}">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CU15" authorId="0" shapeId="0" xr:uid="{9F176497-99D1-4810-9DED-AA1C08137710}">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16" authorId="0" shapeId="0" xr:uid="{2840A19F-363C-49B7-BFC6-BB5490130D92}">
      <text>
        <r>
          <rPr>
            <b/>
            <sz val="9"/>
            <color indexed="81"/>
            <rFont val="Segoe UI"/>
            <family val="2"/>
          </rPr>
          <t>PLANK, ANDREAS:</t>
        </r>
        <r>
          <rPr>
            <sz val="9"/>
            <color indexed="81"/>
            <rFont val="Segoe UI"/>
            <family val="2"/>
          </rPr>
          <t xml:space="preserve">
Neu durchdachte Auswahlfälle, fachsprachlicher Begriffe, hoffentlich reiflicher überlegt ;-)</t>
        </r>
      </text>
    </comment>
    <comment ref="L16" authorId="0" shapeId="0" xr:uid="{F3594A5D-F73C-4038-BA6D-07E04C8907F7}">
      <text>
        <r>
          <rPr>
            <b/>
            <sz val="9"/>
            <color indexed="81"/>
            <rFont val="Segoe UI"/>
            <family val="2"/>
          </rPr>
          <t>PLANK, ANDREAS:</t>
        </r>
        <r>
          <rPr>
            <sz val="9"/>
            <color indexed="81"/>
            <rFont val="Segoe UI"/>
            <family val="2"/>
          </rPr>
          <t xml:space="preserve">
„Bestimmungssicherheit“ sollte „Bestimmungsgewißheit“ heißen, denn es ist ein WISSEN: Wir können </t>
        </r>
        <r>
          <rPr>
            <i/>
            <sz val="9"/>
            <color indexed="81"/>
            <rFont val="Segoe UI"/>
            <family val="2"/>
          </rPr>
          <t>WISSEN,</t>
        </r>
        <r>
          <rPr>
            <sz val="9"/>
            <color indexed="81"/>
            <rFont val="Segoe UI"/>
            <family val="2"/>
          </rPr>
          <t xml:space="preserve">wenn eine Bestimmung richtig ist oder wir </t>
        </r>
        <r>
          <rPr>
            <i/>
            <sz val="9"/>
            <color indexed="81"/>
            <rFont val="Segoe UI"/>
            <family val="2"/>
          </rPr>
          <t>WISSEN</t>
        </r>
        <r>
          <rPr>
            <sz val="9"/>
            <color indexed="81"/>
            <rFont val="Segoe UI"/>
            <family val="2"/>
          </rPr>
          <t xml:space="preserve"> es eben (noch) nicht (aus verschiedenen Gründen…) – nicht wahr … ;-) – daher befürworte ich </t>
        </r>
        <r>
          <rPr>
            <i/>
            <sz val="9"/>
            <color indexed="81"/>
            <rFont val="Segoe UI"/>
            <family val="2"/>
          </rPr>
          <t>gewiß/ungewiß</t>
        </r>
        <r>
          <rPr>
            <sz val="9"/>
            <color indexed="81"/>
            <rFont val="Segoe UI"/>
            <family val="2"/>
          </rPr>
          <t xml:space="preserve"> gegenüber </t>
        </r>
        <r>
          <rPr>
            <i/>
            <sz val="9"/>
            <color indexed="81"/>
            <rFont val="Segoe UI"/>
            <family val="2"/>
          </rPr>
          <t>sicher/unsicher</t>
        </r>
        <r>
          <rPr>
            <sz val="9"/>
            <color indexed="81"/>
            <rFont val="Segoe UI"/>
            <family val="2"/>
          </rPr>
          <t xml:space="preserve"> (=lat. </t>
        </r>
        <r>
          <rPr>
            <i/>
            <sz val="9"/>
            <color indexed="81"/>
            <rFont val="Segoe UI"/>
            <family val="2"/>
          </rPr>
          <t>securus</t>
        </r>
        <r>
          <rPr>
            <sz val="9"/>
            <color indexed="81"/>
            <rFont val="Segoe UI"/>
            <family val="2"/>
          </rPr>
          <t>)</t>
        </r>
      </text>
    </comment>
    <comment ref="AO16" authorId="0" shapeId="0" xr:uid="{26C06DE2-7A97-4671-8B66-26C69F09934E}">
      <text>
        <r>
          <rPr>
            <b/>
            <sz val="9"/>
            <color indexed="81"/>
            <rFont val="Segoe UI"/>
            <family val="2"/>
          </rPr>
          <t>PLANK, ANDREAS:</t>
        </r>
        <r>
          <rPr>
            <sz val="9"/>
            <color indexed="81"/>
            <rFont val="Segoe UI"/>
            <family val="2"/>
          </rPr>
          <t xml:space="preserve">
(noch im Fluß reiflicher Ergänzungen) ergänzende Auswahlstufen hier hinzufügen – mit den Auswahlstufen wollen wir das verknüpfte Forschungsobjekt beschreiben, nicht die Sammlung in der es liegt.</t>
        </r>
      </text>
    </comment>
    <comment ref="AZ16" authorId="0" shapeId="0" xr:uid="{ADDC6AEF-6F90-436A-966F-A8952F33FBDF}">
      <text>
        <r>
          <rPr>
            <b/>
            <sz val="9"/>
            <color indexed="81"/>
            <rFont val="Segoe UI"/>
            <family val="2"/>
          </rPr>
          <t>PLANK, ANDREAS:</t>
        </r>
        <r>
          <rPr>
            <sz val="9"/>
            <color indexed="81"/>
            <rFont val="Segoe UI"/>
            <family val="2"/>
          </rPr>
          <t xml:space="preserve">
Dies ist der Rote Liste „Kurz-Code erklärt“ – weitere Übersetzungswerte finden sich im Blatt „Datenwertübersetzung“, d.h. diese Vorwahlliste kann Eingabevorgaben definieren und dann können passende Übersetzungswerte aus Blatt „Datenwertübersetzung“ vermittels dortiger LET(…)-Formel in einer parallelen Partnerspalte (neben der Eingabedatenspalte) selbtätig umübersetzt werden in zusätzlich gewünschte Übersetzungen, z.B. von </t>
        </r>
        <r>
          <rPr>
            <i/>
            <sz val="9"/>
            <color indexed="81"/>
            <rFont val="Segoe UI"/>
            <family val="2"/>
          </rPr>
          <t>Kurz-Code erklärt</t>
        </r>
        <r>
          <rPr>
            <sz val="9"/>
            <color indexed="81"/>
            <rFont val="Segoe UI"/>
            <family val="2"/>
          </rPr>
          <t xml:space="preserve"> → in → </t>
        </r>
        <r>
          <rPr>
            <i/>
            <sz val="9"/>
            <color indexed="81"/>
            <rFont val="Segoe UI"/>
            <family val="2"/>
          </rPr>
          <t>Kurz-Code</t>
        </r>
        <r>
          <rPr>
            <sz val="9"/>
            <color indexed="81"/>
            <rFont val="Segoe UI"/>
            <family val="2"/>
          </rPr>
          <t xml:space="preserve">, oder von </t>
        </r>
        <r>
          <rPr>
            <i/>
            <sz val="9"/>
            <color indexed="81"/>
            <rFont val="Segoe UI"/>
            <family val="2"/>
          </rPr>
          <t>Kurz-Code erklärt</t>
        </r>
        <r>
          <rPr>
            <sz val="9"/>
            <color indexed="81"/>
            <rFont val="Segoe UI"/>
            <family val="2"/>
          </rPr>
          <t xml:space="preserve"> → in → </t>
        </r>
        <r>
          <rPr>
            <i/>
            <sz val="9"/>
            <color indexed="81"/>
            <rFont val="Segoe UI"/>
            <family val="2"/>
          </rPr>
          <t>englisch</t>
        </r>
        <r>
          <rPr>
            <sz val="9"/>
            <color indexed="81"/>
            <rFont val="Segoe UI"/>
            <family val="2"/>
          </rPr>
          <t xml:space="preserve"> u.ä..</t>
        </r>
      </text>
    </comment>
    <comment ref="BD16" authorId="0" shapeId="0" xr:uid="{F9B05FD9-8980-4098-809F-07BA32527941}">
      <text>
        <r>
          <rPr>
            <b/>
            <sz val="9"/>
            <color indexed="81"/>
            <rFont val="Segoe UI"/>
            <family val="2"/>
          </rPr>
          <t>PLANK, ANDREAS:</t>
        </r>
        <r>
          <rPr>
            <sz val="9"/>
            <color indexed="81"/>
            <rFont val="Segoe UI"/>
            <family val="2"/>
          </rPr>
          <t xml:space="preserve">
bevorzugte neu bedachte Auswahlstufen verwendbar</t>
        </r>
      </text>
    </comment>
    <comment ref="BF16" authorId="0" shapeId="0" xr:uid="{B0D6C2A2-1CEB-4BDF-92D2-83F7246A3487}">
      <text>
        <r>
          <rPr>
            <b/>
            <sz val="9"/>
            <color indexed="81"/>
            <rFont val="Segoe UI"/>
            <family val="2"/>
          </rPr>
          <t>PLANK, ANDREAS:</t>
        </r>
        <r>
          <rPr>
            <sz val="9"/>
            <color indexed="81"/>
            <rFont val="Segoe UI"/>
            <family val="2"/>
          </rPr>
          <t xml:space="preserve">
bevorzugte neu bedachte Auswahlstufen verwendbar</t>
        </r>
      </text>
    </comment>
    <comment ref="BG16" authorId="0" shapeId="0" xr:uid="{55A6D1E6-4D05-436B-830A-ED4B22F90238}">
      <text>
        <r>
          <rPr>
            <b/>
            <sz val="9"/>
            <color indexed="81"/>
            <rFont val="Segoe UI"/>
            <family val="2"/>
          </rPr>
          <t>PLANK, ANDREAS:</t>
        </r>
        <r>
          <rPr>
            <sz val="9"/>
            <color indexed="81"/>
            <rFont val="Segoe UI"/>
            <family val="2"/>
          </rPr>
          <t xml:space="preserve">
bevorzugte neu bedachte Auswahlstufen verwendbar</t>
        </r>
      </text>
    </comment>
    <comment ref="BH16" authorId="0" shapeId="0" xr:uid="{BA8CB0D0-B22F-4822-939F-AE4647801B08}">
      <text>
        <r>
          <rPr>
            <b/>
            <sz val="9"/>
            <color indexed="81"/>
            <rFont val="Segoe UI"/>
            <family val="2"/>
          </rPr>
          <t>PLANK, ANDREAS:</t>
        </r>
        <r>
          <rPr>
            <sz val="9"/>
            <color indexed="81"/>
            <rFont val="Segoe UI"/>
            <family val="2"/>
          </rPr>
          <t xml:space="preserve">
bevorzugte neu bedachte Auswahlstufen verwendbar</t>
        </r>
      </text>
    </comment>
    <comment ref="BR16" authorId="0" shapeId="0" xr:uid="{0D82F1BE-DD5F-4D41-ACCA-CE0078F5CB62}">
      <text>
        <r>
          <rPr>
            <b/>
            <sz val="9"/>
            <color indexed="81"/>
            <rFont val="Segoe UI"/>
            <family val="2"/>
          </rPr>
          <t>PLANK, ANDREAS:</t>
        </r>
        <r>
          <rPr>
            <sz val="9"/>
            <color indexed="81"/>
            <rFont val="Segoe UI"/>
            <family val="2"/>
          </rPr>
          <t xml:space="preserve">
ergänzte Sand…-Typen</t>
        </r>
      </text>
    </comment>
    <comment ref="BV16" authorId="0" shapeId="0" xr:uid="{9D0F981E-AF96-4C93-83D7-1238D55B2B49}">
      <text>
        <r>
          <rPr>
            <b/>
            <sz val="9"/>
            <color indexed="81"/>
            <rFont val="Segoe UI"/>
            <family val="2"/>
          </rPr>
          <t>PLANK, ANDREAS:</t>
        </r>
        <r>
          <rPr>
            <sz val="9"/>
            <color indexed="81"/>
            <rFont val="Segoe UI"/>
            <family val="2"/>
          </rPr>
          <t xml:space="preserve">
bevorzugte neu bedachte Auswahlstufen verwendbar</t>
        </r>
      </text>
    </comment>
    <comment ref="BW16" authorId="0" shapeId="0" xr:uid="{4A34E275-6453-412B-8257-D82D6D36B87B}">
      <text>
        <r>
          <rPr>
            <b/>
            <sz val="9"/>
            <color indexed="81"/>
            <rFont val="Segoe UI"/>
            <family val="2"/>
          </rPr>
          <t>PLANK, ANDREAS:</t>
        </r>
        <r>
          <rPr>
            <sz val="9"/>
            <color indexed="81"/>
            <rFont val="Segoe UI"/>
            <family val="2"/>
          </rPr>
          <t xml:space="preserve">
bevorzugte neu bedachte Auswahlstufen verwendbar</t>
        </r>
      </text>
    </comment>
    <comment ref="CI16" authorId="0" shapeId="0" xr:uid="{719421F5-321B-4F06-AB5C-04EB51B6C908}">
      <text>
        <r>
          <rPr>
            <b/>
            <sz val="9"/>
            <color indexed="81"/>
            <rFont val="Segoe UI"/>
            <family val="2"/>
          </rPr>
          <t>PLANK, ANDREAS:</t>
        </r>
        <r>
          <rPr>
            <sz val="9"/>
            <color indexed="81"/>
            <rFont val="Segoe UI"/>
            <family val="2"/>
          </rPr>
          <t xml:space="preserve">
bevorzugte neu bedachte Auswahlstufen verwendbar</t>
        </r>
      </text>
    </comment>
    <comment ref="CU16" authorId="0" shapeId="0" xr:uid="{23B06CA1-C6BF-465C-8B2A-D2F5B21CC0B0}">
      <text>
        <r>
          <rPr>
            <b/>
            <sz val="9"/>
            <color indexed="81"/>
            <rFont val="Segoe UI"/>
            <family val="2"/>
          </rPr>
          <t>PLANK, ANDREAS:</t>
        </r>
        <r>
          <rPr>
            <sz val="9"/>
            <color indexed="81"/>
            <rFont val="Segoe UI"/>
            <family val="2"/>
          </rPr>
          <t xml:space="preserve">
Auswahlstufen mehr erläutert, weniger Abk. ;-)</t>
        </r>
      </text>
    </comment>
    <comment ref="B18" authorId="0" shapeId="0" xr:uid="{7EE2CAEC-FB53-454A-926F-5BE41565D30B}">
      <text>
        <r>
          <rPr>
            <b/>
            <sz val="9"/>
            <color indexed="81"/>
            <rFont val="Segoe UI"/>
            <family val="2"/>
          </rPr>
          <t>PLANK, ANDREAS:</t>
        </r>
        <r>
          <rPr>
            <sz val="9"/>
            <color indexed="81"/>
            <rFont val="Segoe UI"/>
            <family val="2"/>
          </rPr>
          <t xml:space="preserve">
Die FORMEL LET() versucht die funktionalen Zusammenhänge besser zu beschreiben. </t>
        </r>
        <r>
          <rPr>
            <b/>
            <sz val="9"/>
            <color indexed="81"/>
            <rFont val="Segoe UI"/>
            <family val="2"/>
          </rPr>
          <t>Verwendung:</t>
        </r>
        <r>
          <rPr>
            <sz val="9"/>
            <color indexed="81"/>
            <rFont val="Segoe UI"/>
            <family val="2"/>
          </rPr>
          <t xml:space="preserve"> Die kopierte FORMEL LET() irgendwo </t>
        </r>
        <r>
          <rPr>
            <i/>
            <sz val="9"/>
            <color indexed="81"/>
            <rFont val="Segoe UI"/>
            <family val="2"/>
          </rPr>
          <t>textlich</t>
        </r>
        <r>
          <rPr>
            <sz val="9"/>
            <color indexed="81"/>
            <rFont val="Segoe UI"/>
            <family val="2"/>
          </rPr>
          <t xml:space="preserve"> zwischenhalber einfügen, um die Formel zu erhalten, die die eigentliche Spaltenübersetzung heraussucht  – oder für Fortgeschrittene: (1) Zelle kopieren, (2) in gewünschten Spaltenkopf einfügen, (3) </t>
        </r>
        <r>
          <rPr>
            <i/>
            <sz val="9"/>
            <color indexed="81"/>
            <rFont val="Segoe UI"/>
            <family val="2"/>
          </rPr>
          <t>Strg</t>
        </r>
        <r>
          <rPr>
            <sz val="9"/>
            <color indexed="81"/>
            <rFont val="Segoe UI"/>
            <family val="2"/>
          </rPr>
          <t xml:space="preserve"> (=Einfügeauswahl angeben), (4) </t>
        </r>
        <r>
          <rPr>
            <i/>
            <sz val="9"/>
            <color indexed="81"/>
            <rFont val="Segoe UI"/>
            <family val="2"/>
          </rPr>
          <t>„Werte“</t>
        </r>
        <r>
          <rPr>
            <sz val="9"/>
            <color indexed="81"/>
            <rFont val="Segoe UI"/>
            <family val="2"/>
          </rPr>
          <t xml:space="preserve">, (5) </t>
        </r>
        <r>
          <rPr>
            <i/>
            <sz val="9"/>
            <color indexed="81"/>
            <rFont val="Segoe UI"/>
            <family val="2"/>
          </rPr>
          <t>F2</t>
        </r>
        <r>
          <rPr>
            <sz val="9"/>
            <color indexed="81"/>
            <rFont val="Segoe UI"/>
            <family val="2"/>
          </rPr>
          <t xml:space="preserve"> Zelle bearbeiten (6) Textformatzeichen am Zellenanfang (') löschen, dann ändert es von Textformat nach Standard und die Formel wird nun erst wirksam errechnet</t>
        </r>
      </text>
    </comment>
    <comment ref="B25" authorId="0" shapeId="0" xr:uid="{06C2A5B1-B73C-4420-BCC1-28D20C8B0552}">
      <text>
        <r>
          <rPr>
            <b/>
            <sz val="9"/>
            <color indexed="81"/>
            <rFont val="Segoe UI"/>
            <family val="2"/>
          </rPr>
          <t>PLANK, ANDREAS:</t>
        </r>
        <r>
          <rPr>
            <sz val="9"/>
            <color indexed="81"/>
            <rFont val="Segoe UI"/>
            <family val="2"/>
          </rPr>
          <t xml:space="preserve">
Diese Formel zur Datenüberprüfung in Excel sollte aus obiger Zeile „Auswahlstufen“ erzeugbar sein, so daß neue Auswahlstufen nur im oberen Übersetzungsbereich gepflegt werden müssen und diese dann immer selbtätig (formelmäßig) richtig ergänzt werden in der Formel, die in der Excel-Datenüberprüfung eingestellt ist. Derzeit sind längstens 500 mögliche Auswahlwerte formelhalber bedacht.</t>
        </r>
      </text>
    </comment>
    <comment ref="I25" authorId="0" shapeId="0" xr:uid="{D432F48F-9106-40AE-8316-7045ADDEA117}">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L25" authorId="0" shapeId="0" xr:uid="{A39B1EB8-183F-443B-9A00-57EAD6F7363D}">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Z25" authorId="0" shapeId="0" xr:uid="{5CFBE93B-4897-4553-8B8B-0EA206DDC8E4}">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AH25" authorId="0" shapeId="0" xr:uid="{8233E9B3-61DE-46B7-BD16-0A38B91DF42D}">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AI25" authorId="0" shapeId="0" xr:uid="{805D4D05-8544-4B80-8E91-AB07736D37F0}">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AO25" authorId="0" shapeId="0" xr:uid="{3DEF9984-E1D9-48DA-9F1B-0F701366A8AF}">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AR25" authorId="0" shapeId="0" xr:uid="{64BE261E-A69D-4172-B1AA-D928AB151025}">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AZ25" authorId="0" shapeId="0" xr:uid="{CA1AB55E-9E73-41EB-8268-3A625C3219BA}">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C25" authorId="0" shapeId="0" xr:uid="{9E98CCC1-A451-4AEE-8F11-877E72F3B5CA}">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D25" authorId="0" shapeId="0" xr:uid="{507FE70C-D689-4DC9-A364-8DAF83F175B4}">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E25" authorId="0" shapeId="0" xr:uid="{C452A7C5-305A-473C-B804-B13164B042E8}">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F25" authorId="0" shapeId="0" xr:uid="{875A1A68-07AA-4828-88BF-22989950155A}">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G25" authorId="0" shapeId="0" xr:uid="{EBD36502-FAC3-4E56-9A27-0CC60AEEDACE}">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H25" authorId="0" shapeId="0" xr:uid="{A116D826-9E9D-4702-9C93-6E8E9860D297}">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J25" authorId="0" shapeId="0" xr:uid="{6A60B4FF-C333-47C4-841E-5669A7EDDD63}">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K25" authorId="0" shapeId="0" xr:uid="{FBE4A6A2-E0BB-4772-9F26-A4AB1655D2B0}">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L25" authorId="0" shapeId="0" xr:uid="{5880BD21-CD2E-4176-968C-E9FB21ED4192}">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N25" authorId="0" shapeId="0" xr:uid="{2F78CFA2-B338-4554-8952-0623561888E2}">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O25" authorId="0" shapeId="0" xr:uid="{E9302583-81DC-4BF0-B3C0-84806BD2DF59}">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P25" authorId="0" shapeId="0" xr:uid="{20471E43-D69F-4AB9-9816-3D5D40248D5D}">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Q25" authorId="0" shapeId="0" xr:uid="{57FD29C7-971C-4599-84F4-B6AD3865F9BA}">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R25" authorId="0" shapeId="0" xr:uid="{F423E331-4B44-440F-8823-E6A82F1970F7}">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V25" authorId="0" shapeId="0" xr:uid="{EF9263A8-42A3-496E-B7E3-568806C35A00}">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W25" authorId="0" shapeId="0" xr:uid="{C340B8FD-3C61-4604-BEE5-66037BE2D2F3}">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X25" authorId="0" shapeId="0" xr:uid="{81DE5B7F-2E99-42AA-8B27-5C445BB3CBD2}">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C25" authorId="0" shapeId="0" xr:uid="{306F98F0-5100-443E-B0FD-9A7E15B2D5C7}">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E25" authorId="0" shapeId="0" xr:uid="{060B3A86-E072-44BC-9665-9863D648EF52}">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G25" authorId="0" shapeId="0" xr:uid="{F8E221EF-91F1-41EF-8FE0-3D4A2223E5EE}">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I25" authorId="0" shapeId="0" xr:uid="{7819455A-7F2B-4A99-A000-9269870305DF}">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M25" authorId="0" shapeId="0" xr:uid="{F47D919F-5556-46D1-909B-72F6012203BE}">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N25" authorId="0" shapeId="0" xr:uid="{2DB720C9-396D-4CC1-AC02-EE0A0E1B8EDF}">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O25" authorId="0" shapeId="0" xr:uid="{746D3287-BABA-407F-B4CF-641F3EA2E276}">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U25" authorId="0" shapeId="0" xr:uid="{87BC6CFF-5BEB-4A20-B2C1-0B82FB257046}">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I26" authorId="0" shapeId="0" xr:uid="{F0F7190D-4A94-4237-8D37-B11968488484}">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L26" authorId="0" shapeId="0" xr:uid="{DA186F50-D35E-409E-AE58-462B269C5A29}">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Z26" authorId="0" shapeId="0" xr:uid="{D3C17888-DCA7-4D74-AC36-674136E130C9}">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AH26" authorId="0" shapeId="0" xr:uid="{A582E930-034B-48D3-A564-1A781E9AB77F}">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AI26" authorId="0" shapeId="0" xr:uid="{6AE81A3C-4C28-4D5C-A890-A1F6680ACA8E}">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AO26" authorId="0" shapeId="0" xr:uid="{4E11EC54-F44A-40DF-8B13-CC9A1C2CAA4C}">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AR26" authorId="0" shapeId="0" xr:uid="{CFD5315D-01F1-4960-BB27-C187C2BE732C}">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AZ26" authorId="0" shapeId="0" xr:uid="{74A76365-68BC-4349-A992-5577519A5066}">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A26" authorId="0" shapeId="0" xr:uid="{4DDC2F4E-68D0-4FBC-AC66-4017A0CB9833}">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C26" authorId="0" shapeId="0" xr:uid="{6737625E-4C7B-41A4-87ED-4C3D9AE21F66}">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D26" authorId="0" shapeId="0" xr:uid="{EACE7AEA-814E-4D26-AE3D-A3CD36E2B5DF}">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E26" authorId="0" shapeId="0" xr:uid="{B33DFBF7-AF7B-4F40-A9C7-02817E9426BC}">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F26" authorId="0" shapeId="0" xr:uid="{50BD4740-5986-49BC-AFCD-3A94E17C81A7}">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G26" authorId="0" shapeId="0" xr:uid="{7CDD2841-3B20-4008-974B-4DD90770F59F}">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H26" authorId="0" shapeId="0" xr:uid="{F1DF384F-68E1-4A25-B8F9-A9D17677CBF0}">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J26" authorId="0" shapeId="0" xr:uid="{7CB6ED76-6019-45C0-A189-D10B947569D5}">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K26" authorId="0" shapeId="0" xr:uid="{60EC3AEC-C20E-4D49-80A4-0F106D15FE5E}">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L26" authorId="0" shapeId="0" xr:uid="{E2D2641B-7FDB-4848-9071-8F9305329476}">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N26" authorId="0" shapeId="0" xr:uid="{E2A096FA-75F2-4CC0-89D5-E4B7A0E1409B}">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O26" authorId="0" shapeId="0" xr:uid="{2FA1FF71-4C15-48F9-BAFE-EF546406253C}">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P26" authorId="0" shapeId="0" xr:uid="{A6CDAB7A-15B7-48C8-858E-BAF87FEE89E2}">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Q26" authorId="0" shapeId="0" xr:uid="{1CAB6F34-1F7F-4F45-939B-8F31E71A27F3}">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R26" authorId="0" shapeId="0" xr:uid="{8D2F9489-A201-469D-9584-DB669DD2E8C5}">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V26" authorId="0" shapeId="0" xr:uid="{98A82638-6415-4365-8C4D-4E006D15E371}">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W26" authorId="0" shapeId="0" xr:uid="{BFFD44DA-7B8E-493F-A0E0-DF7F6FB14488}">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X26" authorId="0" shapeId="0" xr:uid="{5E15DBC3-5D1D-4C77-A106-2CAC8BDA9859}">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C26" authorId="0" shapeId="0" xr:uid="{E171373A-E23D-4B72-86B9-773FCB76C2BC}">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E26" authorId="0" shapeId="0" xr:uid="{C4CE07BD-9763-46BA-918F-B43AB02F8EA7}">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G26" authorId="0" shapeId="0" xr:uid="{7BE2AC39-7312-424E-86B8-18F99FC25853}">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I26" authorId="0" shapeId="0" xr:uid="{E6B9EBE0-8428-4F7B-BAB1-59CC6D078E8A}">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M26" authorId="0" shapeId="0" xr:uid="{FC7258B9-8428-4D47-B0E0-F637686EA7A8}">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N26" authorId="0" shapeId="0" xr:uid="{064A5920-E949-4996-8EEE-0B34A465D4D6}">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O26" authorId="0" shapeId="0" xr:uid="{F2891FCF-279E-4DC3-BE94-997C762DF463}">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U26" authorId="0" shapeId="0" xr:uid="{A10C5504-703A-4EF1-81B3-2B8F6125553B}">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A28" authorId="0" shapeId="0" xr:uid="{5F6619E7-2BF6-4697-9BD0-1E015CDD9B6C}">
      <text>
        <r>
          <rPr>
            <b/>
            <sz val="9"/>
            <color indexed="81"/>
            <rFont val="Segoe UI"/>
            <family val="2"/>
          </rPr>
          <t>PLANK, ANDREAS:</t>
        </r>
        <r>
          <rPr>
            <sz val="9"/>
            <color indexed="81"/>
            <rFont val="Segoe UI"/>
            <family val="2"/>
          </rPr>
          <t xml:space="preserve">
geordnet nach Reihung oben für Blatt Hinweise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PLANK, ANDREAS</author>
  </authors>
  <commentList>
    <comment ref="C11" authorId="0" shapeId="0" xr:uid="{5484F00A-EC67-49DE-99CB-67CD177D8FE6}">
      <text>
        <r>
          <rPr>
            <b/>
            <sz val="9"/>
            <color indexed="81"/>
            <rFont val="Segoe UI"/>
            <family val="2"/>
          </rPr>
          <t>PLANK, ANDREAS:</t>
        </r>
        <r>
          <rPr>
            <sz val="9"/>
            <color indexed="81"/>
            <rFont val="Segoe UI"/>
            <family val="2"/>
          </rPr>
          <t xml:space="preserve">
Es sollte Bestimmungsgewißheit heißen, denn wir </t>
        </r>
        <r>
          <rPr>
            <i/>
            <sz val="9"/>
            <color indexed="81"/>
            <rFont val="Segoe UI"/>
            <family val="2"/>
          </rPr>
          <t>WISSEN,</t>
        </r>
        <r>
          <rPr>
            <sz val="9"/>
            <color indexed="81"/>
            <rFont val="Segoe UI"/>
            <family val="2"/>
          </rPr>
          <t xml:space="preserve">daß eine Bestimmung richtig ist oder wir </t>
        </r>
        <r>
          <rPr>
            <i/>
            <sz val="9"/>
            <color indexed="81"/>
            <rFont val="Segoe UI"/>
            <family val="2"/>
          </rPr>
          <t>WISSEN</t>
        </r>
        <r>
          <rPr>
            <sz val="9"/>
            <color indexed="81"/>
            <rFont val="Segoe UI"/>
            <family val="2"/>
          </rPr>
          <t xml:space="preserve"> es nicht – nicht wahr … ;-)</t>
        </r>
      </text>
    </comment>
    <comment ref="D11" authorId="0" shapeId="0" xr:uid="{D639A595-DAC3-4D3D-9143-C9060FED71D4}">
      <text>
        <r>
          <rPr>
            <b/>
            <sz val="9"/>
            <color indexed="81"/>
            <rFont val="Segoe UI"/>
            <family val="2"/>
          </rPr>
          <t>PLANK, ANDREAS:</t>
        </r>
        <r>
          <rPr>
            <sz val="9"/>
            <color indexed="81"/>
            <rFont val="Segoe UI"/>
            <family val="2"/>
          </rPr>
          <t xml:space="preserve">
Es sollte Bestimmungsgewißheit heißen, denn wir </t>
        </r>
        <r>
          <rPr>
            <i/>
            <sz val="9"/>
            <color indexed="81"/>
            <rFont val="Segoe UI"/>
            <family val="2"/>
          </rPr>
          <t>WISSEN,</t>
        </r>
        <r>
          <rPr>
            <sz val="9"/>
            <color indexed="81"/>
            <rFont val="Segoe UI"/>
            <family val="2"/>
          </rPr>
          <t xml:space="preserve">daß eine Bestimmung richtig ist oder wir </t>
        </r>
        <r>
          <rPr>
            <i/>
            <sz val="9"/>
            <color indexed="81"/>
            <rFont val="Segoe UI"/>
            <family val="2"/>
          </rPr>
          <t>WISSEN</t>
        </r>
        <r>
          <rPr>
            <sz val="9"/>
            <color indexed="81"/>
            <rFont val="Segoe UI"/>
            <family val="2"/>
          </rPr>
          <t xml:space="preserve"> es nicht – nicht wahr … ;-)</t>
        </r>
      </text>
    </comment>
    <comment ref="C12" authorId="0" shapeId="0" xr:uid="{AB10F623-7C21-479D-BB32-E53E2F02FDA0}">
      <text>
        <r>
          <rPr>
            <b/>
            <sz val="9"/>
            <color indexed="81"/>
            <rFont val="Segoe UI"/>
            <family val="2"/>
          </rPr>
          <t>PLANK, ANDREAS:</t>
        </r>
        <r>
          <rPr>
            <sz val="9"/>
            <color indexed="81"/>
            <rFont val="Segoe UI"/>
            <family val="2"/>
          </rPr>
          <t xml:space="preserve">
Es sollte Bestimmungsgewißheit heißen, denn wir </t>
        </r>
        <r>
          <rPr>
            <i/>
            <sz val="9"/>
            <color indexed="81"/>
            <rFont val="Segoe UI"/>
            <family val="2"/>
          </rPr>
          <t>WISSEN,</t>
        </r>
        <r>
          <rPr>
            <sz val="9"/>
            <color indexed="81"/>
            <rFont val="Segoe UI"/>
            <family val="2"/>
          </rPr>
          <t xml:space="preserve">daß eine Bestimmung richtig ist oder wir </t>
        </r>
        <r>
          <rPr>
            <i/>
            <sz val="9"/>
            <color indexed="81"/>
            <rFont val="Segoe UI"/>
            <family val="2"/>
          </rPr>
          <t>WISSEN</t>
        </r>
        <r>
          <rPr>
            <sz val="9"/>
            <color indexed="81"/>
            <rFont val="Segoe UI"/>
            <family val="2"/>
          </rPr>
          <t xml:space="preserve"> es nicht – nicht wahr … ;-)</t>
        </r>
      </text>
    </comment>
    <comment ref="D12" authorId="0" shapeId="0" xr:uid="{56B09A48-4D61-4849-9826-7A5B490A444C}">
      <text>
        <r>
          <rPr>
            <b/>
            <sz val="9"/>
            <color indexed="81"/>
            <rFont val="Segoe UI"/>
            <family val="2"/>
          </rPr>
          <t>PLANK, ANDREAS:</t>
        </r>
        <r>
          <rPr>
            <sz val="9"/>
            <color indexed="81"/>
            <rFont val="Segoe UI"/>
            <family val="2"/>
          </rPr>
          <t xml:space="preserve">
Es sollte Bestimmungsgewißheit heißen, denn wir </t>
        </r>
        <r>
          <rPr>
            <i/>
            <sz val="9"/>
            <color indexed="81"/>
            <rFont val="Segoe UI"/>
            <family val="2"/>
          </rPr>
          <t>WISSEN,</t>
        </r>
        <r>
          <rPr>
            <sz val="9"/>
            <color indexed="81"/>
            <rFont val="Segoe UI"/>
            <family val="2"/>
          </rPr>
          <t xml:space="preserve">daß eine Bestimmung richtig ist oder wir </t>
        </r>
        <r>
          <rPr>
            <i/>
            <sz val="9"/>
            <color indexed="81"/>
            <rFont val="Segoe UI"/>
            <family val="2"/>
          </rPr>
          <t>WISSEN</t>
        </r>
        <r>
          <rPr>
            <sz val="9"/>
            <color indexed="81"/>
            <rFont val="Segoe UI"/>
            <family val="2"/>
          </rPr>
          <t xml:space="preserve"> es nicht – nicht wahr … ;-)</t>
        </r>
      </text>
    </comment>
    <comment ref="C22" authorId="0" shapeId="0" xr:uid="{0F017308-8985-4723-8585-C3854E9957AD}">
      <text>
        <r>
          <rPr>
            <b/>
            <sz val="9"/>
            <color indexed="81"/>
            <rFont val="Segoe UI"/>
            <family val="2"/>
          </rPr>
          <t>PLANK, ANDREAS:</t>
        </r>
        <r>
          <rPr>
            <sz val="9"/>
            <color indexed="81"/>
            <rFont val="Segoe UI"/>
            <family val="2"/>
          </rPr>
          <t xml:space="preserve">
amtlos, rein als Mensch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PLANK, ANDREAS</author>
    <author>Plank, Andreas</author>
  </authors>
  <commentList>
    <comment ref="C6" authorId="0" shapeId="0" xr:uid="{406059CB-9242-409C-BE42-504DD5859192}">
      <text>
        <r>
          <rPr>
            <b/>
            <sz val="9"/>
            <color indexed="81"/>
            <rFont val="Segoe UI"/>
            <family val="2"/>
          </rPr>
          <t>PLANK, ANDREAS:</t>
        </r>
        <r>
          <rPr>
            <sz val="9"/>
            <color indexed="81"/>
            <rFont val="Segoe UI"/>
            <family val="2"/>
          </rPr>
          <t xml:space="preserve">
MTRANS wäre unnötig, ist aber aus Platzgründen anverwendet</t>
        </r>
      </text>
    </comment>
    <comment ref="B9" authorId="0" shapeId="0" xr:uid="{5124A60A-3D32-4F2D-9FEB-C0E8BE40C172}">
      <text>
        <r>
          <rPr>
            <b/>
            <sz val="9"/>
            <color indexed="81"/>
            <rFont val="Segoe UI"/>
            <family val="2"/>
          </rPr>
          <t>PLANK, ANDREAS:</t>
        </r>
        <r>
          <rPr>
            <sz val="9"/>
            <color indexed="81"/>
            <rFont val="Segoe UI"/>
            <family val="2"/>
          </rPr>
          <t xml:space="preserve">
Daten für vorwählbare Werte im Übersetzungs-Tabellenblatt. Beim Ensetzen der BEREICH-Formel in die Excel-Datenüberprüfung ist es hilfreich die Fehlermeldungsmöglichkeit der Datenüberprüfung abzuschalten.</t>
        </r>
      </text>
    </comment>
    <comment ref="B12" authorId="0" shapeId="0" xr:uid="{9A8CA03D-9568-4BC0-AEB7-1CF150D62B47}">
      <text>
        <r>
          <rPr>
            <b/>
            <sz val="9"/>
            <color indexed="81"/>
            <rFont val="Segoe UI"/>
            <family val="2"/>
          </rPr>
          <t>PLANK, ANDREAS:</t>
        </r>
        <r>
          <rPr>
            <sz val="9"/>
            <color indexed="81"/>
            <rFont val="Segoe UI"/>
            <family val="2"/>
          </rPr>
          <t xml:space="preserve">
englisches Format</t>
        </r>
      </text>
    </comment>
    <comment ref="A13" authorId="1" shapeId="0" xr:uid="{2A695282-D216-454C-8EF0-0B7EE17388FF}">
      <text>
        <r>
          <rPr>
            <b/>
            <sz val="9"/>
            <color indexed="81"/>
            <rFont val="Segoe UI"/>
            <family val="2"/>
          </rPr>
          <t>Plank, Andreas:</t>
        </r>
        <r>
          <rPr>
            <sz val="9"/>
            <color indexed="81"/>
            <rFont val="Segoe UI"/>
            <family val="2"/>
          </rPr>
          <t xml:space="preserve">
Deliberately formatted as an English number (in this case, text format)</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<sst xmlns="http://schemas.openxmlformats.org/spreadsheetml/2006/main" count="2002" uniqueCount="1346">
  <si>
    <t>Datenfelder anzeigen als:</t>
  </si>
  <si>
    <t>fachsprachlich, WIPs</t>
  </si>
  <si>
    <t>Anmerkungen</t>
  </si>
  <si>
    <t>Sprachfassung (Auswahl)</t>
  </si>
  <si>
    <t>Wertübersetzung_1</t>
  </si>
  <si>
    <t>Wertübersetzung_2</t>
  </si>
  <si>
    <t>Wertübersetzung_3</t>
  </si>
  <si>
    <t>Wertübersetzung_4</t>
  </si>
  <si>
    <t>Wertübersetzung_5</t>
  </si>
  <si>
    <t>Wertübersetzung_6</t>
  </si>
  <si>
    <t>Wertübersetzung_7</t>
  </si>
  <si>
    <t>Wertübersetzung_8</t>
  </si>
  <si>
    <t>Wertübersetzung_9</t>
  </si>
  <si>
    <t>Wertübersetzung_10</t>
  </si>
  <si>
    <t>fachsprachlich, BG Berlin</t>
  </si>
  <si>
    <t>mehr Blüten als Früchte</t>
  </si>
  <si>
    <t>mehr Früchte als Blüten</t>
  </si>
  <si>
    <t>nur Blüten</t>
  </si>
  <si>
    <t>nur Früchte</t>
  </si>
  <si>
    <t>Früchte/Samen bereits abgefallen</t>
  </si>
  <si>
    <t>Samen/Früchte vom Boden aufgelesen</t>
  </si>
  <si>
    <t>Früchte / Samen ungleich reif</t>
  </si>
  <si>
    <t>Übersetzung_1</t>
  </si>
  <si>
    <t>Übersetzung_2</t>
  </si>
  <si>
    <t>Übersetzung_3</t>
  </si>
  <si>
    <t>Übersetzung_4</t>
  </si>
  <si>
    <t>Übersetzung_5</t>
  </si>
  <si>
    <t>Übersetzung_6</t>
  </si>
  <si>
    <t>Übersetzung_7</t>
  </si>
  <si>
    <t>Übersetzung_8</t>
  </si>
  <si>
    <t>Übersetzung_9</t>
  </si>
  <si>
    <t>Übersetzung_10</t>
  </si>
  <si>
    <t>Übersetzung_11</t>
  </si>
  <si>
    <t>Übersetzung_12</t>
  </si>
  <si>
    <t>Übersetzung_13</t>
  </si>
  <si>
    <t>Übersetzung_14</t>
  </si>
  <si>
    <t>Übersetzung_15</t>
  </si>
  <si>
    <t>Übersetzung_16</t>
  </si>
  <si>
    <t>Übersetzung_17</t>
  </si>
  <si>
    <t>Übersetzung_18</t>
  </si>
  <si>
    <t>Übersetzung_19</t>
  </si>
  <si>
    <t>Übersetzung_20</t>
  </si>
  <si>
    <t>Übersetzung_21</t>
  </si>
  <si>
    <t>Übersetzung_22</t>
  </si>
  <si>
    <t>Übersetzung_23</t>
  </si>
  <si>
    <t>Übersetzung_24</t>
  </si>
  <si>
    <t>Übersetzung_25</t>
  </si>
  <si>
    <t>Übersetzung_26</t>
  </si>
  <si>
    <t>Übersetzung_27</t>
  </si>
  <si>
    <t>Übersetzung_28</t>
  </si>
  <si>
    <t>Übersetzung_29</t>
  </si>
  <si>
    <t>Übersetzung_30</t>
  </si>
  <si>
    <t>Übersetzung_31</t>
  </si>
  <si>
    <t>Übersetzung_32</t>
  </si>
  <si>
    <t>Übersetzung_33</t>
  </si>
  <si>
    <t>Übersetzung_34</t>
  </si>
  <si>
    <t>Übersetzung_35</t>
  </si>
  <si>
    <t>Übersetzung_36</t>
  </si>
  <si>
    <t>Übersetzung_37</t>
  </si>
  <si>
    <t>Übersetzung_38</t>
  </si>
  <si>
    <t>Übersetzung_39</t>
  </si>
  <si>
    <t>Übersetzung_40</t>
  </si>
  <si>
    <t>Übersetzung_41</t>
  </si>
  <si>
    <t>Übersetzung_42</t>
  </si>
  <si>
    <t>Übersetzung_44</t>
  </si>
  <si>
    <t>Übersetzung_43</t>
  </si>
  <si>
    <t>feldschlüsselSammlDaten:61</t>
  </si>
  <si>
    <t>feldschlüsselSammlDaten:76</t>
  </si>
  <si>
    <t>feldschlüsselSammlDaten:3</t>
  </si>
  <si>
    <t>feldschlüsselSammlDaten:17</t>
  </si>
  <si>
    <t>feldschlüsselSammlDaten:59</t>
  </si>
  <si>
    <t>feldschlüsselSammlDaten:60</t>
  </si>
  <si>
    <t>feldschlüsselSammlDaten:63</t>
  </si>
  <si>
    <t>feldschlüsselSammlDaten:62</t>
  </si>
  <si>
    <t>feldschlüsselSammlDaten:64</t>
  </si>
  <si>
    <t>feldschlüsselSammlDaten:14</t>
  </si>
  <si>
    <t>feldschlüsselSammlDaten:15</t>
  </si>
  <si>
    <t>feldschlüsselSammlDaten:74</t>
  </si>
  <si>
    <t>feldschlüsselSammlDaten:75</t>
  </si>
  <si>
    <t>feldschlüsselSammlDaten:23</t>
  </si>
  <si>
    <t>feldschlüsselSammlDaten:65</t>
  </si>
  <si>
    <t>feldschlüsselSammlDaten:66</t>
  </si>
  <si>
    <t>feldschlüsselSammlDaten:80</t>
  </si>
  <si>
    <t>feldschlüsselSammlDaten:24</t>
  </si>
  <si>
    <t>feldschlüsselSammlDaten:67</t>
  </si>
  <si>
    <t>feldschlüsselSammlDaten:68</t>
  </si>
  <si>
    <t>feldschlüsselSammlDaten:69</t>
  </si>
  <si>
    <t>feldschlüsselSammlDaten:70</t>
  </si>
  <si>
    <t>feldschlüsselSammlDaten:77</t>
  </si>
  <si>
    <t>feldschlüsselSammlDaten:78</t>
  </si>
  <si>
    <t>feldschlüsselSammlDaten:79</t>
  </si>
  <si>
    <t>feldschlüsselSammlDaten:81</t>
  </si>
  <si>
    <t>feldschlüsselSammlDaten:26</t>
  </si>
  <si>
    <t>feldschlüsselSammlDaten:73</t>
  </si>
  <si>
    <t>feldschlüsselSammlDaten:34</t>
  </si>
  <si>
    <t>feldschlüsselSammlDaten:71</t>
  </si>
  <si>
    <t>feldschlüsselSammlDaten:36</t>
  </si>
  <si>
    <t>feldschlüsselSammlDaten:37</t>
  </si>
  <si>
    <t>feldschlüsselSammlDaten:42</t>
  </si>
  <si>
    <t>feldschlüsselSammlDaten:72</t>
  </si>
  <si>
    <t>feldschlüsselSammlDaten:33</t>
  </si>
  <si>
    <t>feldschlüsselSammlDaten:10</t>
  </si>
  <si>
    <t>feldschlüsselSammlDaten:2</t>
  </si>
  <si>
    <t>feldschlüsselSammlDaten:47</t>
  </si>
  <si>
    <t>feldschlüsselSammlDaten:48</t>
  </si>
  <si>
    <t>feldschlüsselSammlDaten:49</t>
  </si>
  <si>
    <t>feldschlüsselSammlDaten:50</t>
  </si>
  <si>
    <t>feldschlüsselSammlDaten:51</t>
  </si>
  <si>
    <t>feldschlüsselSammlDaten:5</t>
  </si>
  <si>
    <t>feldschlüsselSammlDaten:82</t>
  </si>
  <si>
    <t>Registrierte Genehmigungsnummer (PRN)</t>
  </si>
  <si>
    <t>Sammelnummer</t>
  </si>
  <si>
    <t>Aufnahmedatum</t>
  </si>
  <si>
    <t>Verantwortungsart</t>
  </si>
  <si>
    <t>Gattung</t>
  </si>
  <si>
    <t>Art</t>
  </si>
  <si>
    <t>Interne Akzessionsnummer</t>
  </si>
  <si>
    <t>Interne Akzessionsnummer / IPEN Kennung</t>
  </si>
  <si>
    <t>IPEN Kennung</t>
  </si>
  <si>
    <t>Objekt ID</t>
  </si>
  <si>
    <t>fachsprachlich, allgemein</t>
  </si>
  <si>
    <t>Datum der Aufnahme</t>
  </si>
  <si>
    <t>verantwortlicher Sammler</t>
  </si>
  <si>
    <t>Mitbeobachter</t>
  </si>
  <si>
    <t>Breitengrad (Grad° Min′ Sek″, engl.)</t>
  </si>
  <si>
    <t>Längengrad (Grad° Min′ Sek″, engl.)</t>
  </si>
  <si>
    <t>Meßtischblatt</t>
  </si>
  <si>
    <t>Höhenlage (m)</t>
  </si>
  <si>
    <t>Verknüpftes Forschungsobjekt</t>
  </si>
  <si>
    <t>Bezug des Sammlungsobjektes</t>
  </si>
  <si>
    <t>Bundesland</t>
  </si>
  <si>
    <t>Landkreis</t>
  </si>
  <si>
    <t>Gemeinde / Stadt</t>
  </si>
  <si>
    <t>Naturraum</t>
  </si>
  <si>
    <t>Fundortbeschreibung</t>
  </si>
  <si>
    <t>Anmerkungen zum Fundort</t>
  </si>
  <si>
    <t>Standort/Wuchsort</t>
  </si>
  <si>
    <t>Schutzgebietsname</t>
  </si>
  <si>
    <t>Vorherrschende Himmelsausrichtung</t>
  </si>
  <si>
    <t>Hangneigung</t>
  </si>
  <si>
    <t>Anzahl vorhandener Individuen</t>
  </si>
  <si>
    <t>Anzahl von Pflanzen mit reifen Früchten</t>
  </si>
  <si>
    <t>Habitattyp-Code (EUNIS)</t>
  </si>
  <si>
    <t>Phänologischer Zustand</t>
  </si>
  <si>
    <t>Aktuelle Pflege-/Managementmaßnahmen</t>
  </si>
  <si>
    <t>Notwendige Pflege-/ Managementmaßnahmen</t>
  </si>
  <si>
    <t>Gefährdungsursachen</t>
  </si>
  <si>
    <t>Akzession ID</t>
  </si>
  <si>
    <t>Landnutzung Code</t>
  </si>
  <si>
    <t>Permit Registration Number</t>
  </si>
  <si>
    <t>Sammeldatum</t>
  </si>
  <si>
    <t>Akzessionsnummer</t>
  </si>
  <si>
    <t>Akzessionsnummer / IPEN Kennung</t>
  </si>
  <si>
    <t>leg. Name</t>
  </si>
  <si>
    <t>MTB</t>
  </si>
  <si>
    <t>Höhe von oder von-bis (m üNN)</t>
  </si>
  <si>
    <t>Objekt Typ</t>
  </si>
  <si>
    <t>Objekt Vorschaubild</t>
  </si>
  <si>
    <t>Bezieher</t>
  </si>
  <si>
    <t>Bundesland / Provinz</t>
  </si>
  <si>
    <t>Landkreis/Prov./Dept.</t>
  </si>
  <si>
    <t>Region /Gemeinde/Amt/Bezirk</t>
  </si>
  <si>
    <t>Fundort</t>
  </si>
  <si>
    <t>Notizen zum Fundort</t>
  </si>
  <si>
    <t>Standort</t>
  </si>
  <si>
    <t>Schutzgebiet</t>
  </si>
  <si>
    <t>Exposition</t>
  </si>
  <si>
    <t>Populationsgröße</t>
  </si>
  <si>
    <t>Anzahl Pflanzen mit reifen Früchten</t>
  </si>
  <si>
    <t>EUNIS Habitat Code</t>
  </si>
  <si>
    <t>phänologischer Zustand</t>
  </si>
  <si>
    <t>Notizen</t>
  </si>
  <si>
    <t>WIPs-Akzession ID</t>
  </si>
  <si>
    <t>fachsprachlich, semantisch</t>
  </si>
  <si>
    <t>hat Permit Registration Number</t>
  </si>
  <si>
    <t>hat Sammelnummer</t>
  </si>
  <si>
    <t>hat Datum der Aufnahme</t>
  </si>
  <si>
    <t>ist Verantwortungsart</t>
  </si>
  <si>
    <t>ist Gattung</t>
  </si>
  <si>
    <t>ist Art</t>
  </si>
  <si>
    <t>hat interne Akzessionsnummer</t>
  </si>
  <si>
    <t>hat interne Akzessionsnummer / IPEN Kennung</t>
  </si>
  <si>
    <t>verantwortlicher Sammler ist</t>
  </si>
  <si>
    <t>unter Mitarbeit von</t>
  </si>
  <si>
    <t>hat Breitengrad (Grad° Min′ Sek″, engl.)</t>
  </si>
  <si>
    <t>hat Längengrad (Grad° Min′ Sek″, engl.)</t>
  </si>
  <si>
    <t>hat verknüpftes Forschungsobjekt</t>
  </si>
  <si>
    <t>Bezug des Sammlungsobjektes von</t>
  </si>
  <si>
    <t>in Bundesland</t>
  </si>
  <si>
    <t>in Landkreis</t>
  </si>
  <si>
    <t>in Gemeinde / Stadt</t>
  </si>
  <si>
    <t>im Naturraum</t>
  </si>
  <si>
    <t>hat Anmerkungen zum Fundort</t>
  </si>
  <si>
    <t>am Standort/Wuchsort</t>
  </si>
  <si>
    <t>hat vorherrschende Himmelsausrichtung</t>
  </si>
  <si>
    <t>hat Hangneigung</t>
  </si>
  <si>
    <t>mit vorhandener Individuenanzahl von</t>
  </si>
  <si>
    <t>hat Anzahl von Pflanzen mit reifen Früchten</t>
  </si>
  <si>
    <t>hat Habitattyp-Code (EUNIS)</t>
  </si>
  <si>
    <t>hat Phänologischen Zustand</t>
  </si>
  <si>
    <t>mit aktuellen Pflege-/Managementmaßnahmen</t>
  </si>
  <si>
    <t>Gefährdungseinfluß durch</t>
  </si>
  <si>
    <t>hat Akzession ID</t>
  </si>
  <si>
    <t>hat Landnutzung Code</t>
  </si>
  <si>
    <t>Importfeld</t>
  </si>
  <si>
    <t>Nicht importieren…PRN</t>
  </si>
  <si>
    <t>Nicht importieren…Sammelnummer</t>
  </si>
  <si>
    <t>Aufnahmedatum (TT.MM.JJJJ)*</t>
  </si>
  <si>
    <t>Nicht importieren…Akzessionsnummer</t>
  </si>
  <si>
    <t>Interne Akzessionsnummer / IPEN Nummer</t>
  </si>
  <si>
    <t>Externe ID des Datensatzes</t>
  </si>
  <si>
    <t>Sammler</t>
  </si>
  <si>
    <t>Unter Mitarbeit von</t>
  </si>
  <si>
    <t>Nicht importieren…Breitengrad (Grad° Min′ Sek″, engl.)</t>
  </si>
  <si>
    <t>Nicht importieren…Längengrad (Grad° Min′ Sek″, engl.)</t>
  </si>
  <si>
    <t>Koordinaten (Breite, Länge)</t>
  </si>
  <si>
    <t>Nord</t>
  </si>
  <si>
    <t>Ost</t>
  </si>
  <si>
    <t>Nicht importieren…MTB</t>
  </si>
  <si>
    <t>Höhe von oder von-bis (m)</t>
  </si>
  <si>
    <t>Objekt ID/Externe Referenz</t>
  </si>
  <si>
    <t>Objekt Typ/Belege (Werteliste)</t>
  </si>
  <si>
    <t>Nicht importieren…Bezieher</t>
  </si>
  <si>
    <t>Nicht importieren…Bundesland</t>
  </si>
  <si>
    <t>Nicht importieren…Landkreis</t>
  </si>
  <si>
    <t>Nicht importieren…Gemeinde</t>
  </si>
  <si>
    <t>Nicht importieren…Naturraum</t>
  </si>
  <si>
    <t>Fundortbezeichnung</t>
  </si>
  <si>
    <t>Nicht importieren…Notizen zum Fundort</t>
  </si>
  <si>
    <t>Exposition (Werteliste)</t>
  </si>
  <si>
    <t>Hangneigung (Werteliste)</t>
  </si>
  <si>
    <t>Anzahl vorhandener Individuen (Werteliste)</t>
  </si>
  <si>
    <t>Nicht importieren…Anz. Pfl. mit reifen Früchten</t>
  </si>
  <si>
    <t>EUNIS-Code</t>
  </si>
  <si>
    <t>Phänologischer Zustand (Werteliste)</t>
  </si>
  <si>
    <t>Bemerkung</t>
  </si>
  <si>
    <t>Aktuelle Pflegemaßnahmen (Werteliste)</t>
  </si>
  <si>
    <t>Notwendige Pflegemaßnahmen (Werteliste)</t>
  </si>
  <si>
    <t>Notwendige Managementmaßnahmen</t>
  </si>
  <si>
    <t>Gefährdungsursachen (Werteliste)</t>
  </si>
  <si>
    <t>Nicht importieren…Landnutzung Code</t>
  </si>
  <si>
    <t>Importdatencode</t>
  </si>
  <si>
    <t>No_import…PRN</t>
  </si>
  <si>
    <t>No_import…Sammelnummer</t>
  </si>
  <si>
    <t>sample:date</t>
  </si>
  <si>
    <t>occurrence:fk_taxa_taxon_list</t>
  </si>
  <si>
    <t>occurrence:fk_taxa_taxon_list:genus</t>
  </si>
  <si>
    <t>occurrence:fk_taxa_taxon_list:specific</t>
  </si>
  <si>
    <t>No_import…Akzessionsnummer</t>
  </si>
  <si>
    <t>occAttr:114</t>
  </si>
  <si>
    <t>occurrence:external_key</t>
  </si>
  <si>
    <t>smpAttr:33</t>
  </si>
  <si>
    <t>sample:recorder_names</t>
  </si>
  <si>
    <t>No_import…Breitengrad (Grad° Min′ Sek″, engl.)</t>
  </si>
  <si>
    <t>No_import…Längengrad (Grad° Min′ Sek″, engl.)</t>
  </si>
  <si>
    <t>sample:entered_sref</t>
  </si>
  <si>
    <t>sample:entered_sref:Nord</t>
  </si>
  <si>
    <t>sample:entered_sref:Ost</t>
  </si>
  <si>
    <t>No_import…MTB</t>
  </si>
  <si>
    <t>smpAttr:12</t>
  </si>
  <si>
    <t>occAttr:187</t>
  </si>
  <si>
    <t>occAttr:fk_83</t>
  </si>
  <si>
    <t>No_import…Bezieher</t>
  </si>
  <si>
    <t>No_import…Bundesland</t>
  </si>
  <si>
    <t>No_import…Landkreis</t>
  </si>
  <si>
    <t>No_import…Gemeinde</t>
  </si>
  <si>
    <t>No_import…Naturraum</t>
  </si>
  <si>
    <t>sample:location_name</t>
  </si>
  <si>
    <t>No_import…Notizen zum Fundort</t>
  </si>
  <si>
    <t>smpAttr:29</t>
  </si>
  <si>
    <t>smpAttr:91</t>
  </si>
  <si>
    <t>smpAttr:fk_68</t>
  </si>
  <si>
    <t>smpAttr:fk_70</t>
  </si>
  <si>
    <t>occAttr:fk_82</t>
  </si>
  <si>
    <t>No_import…Anz. Pfl. mit reifen Früchten</t>
  </si>
  <si>
    <t>smpAttr:124</t>
  </si>
  <si>
    <t>occAttr:fk_87</t>
  </si>
  <si>
    <t>smpAttr:30</t>
  </si>
  <si>
    <t>smpAttr:fk_84</t>
  </si>
  <si>
    <t>smpAttr:89</t>
  </si>
  <si>
    <t>smpAttr:fk_85</t>
  </si>
  <si>
    <t>smpAttr:92</t>
  </si>
  <si>
    <t>smpAttr:fk_87</t>
  </si>
  <si>
    <t>occAttr:88</t>
  </si>
  <si>
    <t>No_import…Landnutzung Code</t>
  </si>
  <si>
    <t>englisch</t>
  </si>
  <si>
    <t>permit registration number</t>
  </si>
  <si>
    <t>collecting number</t>
  </si>
  <si>
    <t>date of sampling</t>
  </si>
  <si>
    <t>species name (BfN reference)</t>
  </si>
  <si>
    <t>genus</t>
  </si>
  <si>
    <t>specific name</t>
  </si>
  <si>
    <t>internal accession number</t>
  </si>
  <si>
    <t>internal accession number / IPEN identifier</t>
  </si>
  <si>
    <t>responsible collector</t>
  </si>
  <si>
    <t>contributor as well</t>
  </si>
  <si>
    <t>latitude (degree° min′ sec″)</t>
  </si>
  <si>
    <t>longitude (degree° min′ sec″)</t>
  </si>
  <si>
    <t>acquisition of the collection object</t>
  </si>
  <si>
    <t>federal state / province</t>
  </si>
  <si>
    <t>county</t>
  </si>
  <si>
    <t>municipality</t>
  </si>
  <si>
    <t>landscape or area</t>
  </si>
  <si>
    <t>discovery site description</t>
  </si>
  <si>
    <t>remarks of discovery site</t>
  </si>
  <si>
    <t>site location</t>
  </si>
  <si>
    <t>name of protected area</t>
  </si>
  <si>
    <t>predominant exposition</t>
  </si>
  <si>
    <t>slope inclination</t>
  </si>
  <si>
    <t>number of individuals present</t>
  </si>
  <si>
    <t>has a number of plants with ripe fruit</t>
  </si>
  <si>
    <t>phenological condition</t>
  </si>
  <si>
    <t>remarks</t>
  </si>
  <si>
    <t>accession ID</t>
  </si>
  <si>
    <t>has code of land use</t>
  </si>
  <si>
    <t>verdeutscht</t>
  </si>
  <si>
    <t>Eingetragene Genehmigungsnummer</t>
  </si>
  <si>
    <t>Sammlungszahl</t>
  </si>
  <si>
    <t>Artbeiname</t>
  </si>
  <si>
    <t>eigene Zugangskennung</t>
  </si>
  <si>
    <t>eigene Zugangskennung / IPEN Kennung</t>
  </si>
  <si>
    <t>erscheinungskundlicher Zustand</t>
  </si>
  <si>
    <t>WIPs Zugangskennung</t>
  </si>
  <si>
    <t>Landnutzung Kurzkennzeichnung</t>
  </si>
  <si>
    <t>Erforderlichkeitsstufe</t>
  </si>
  <si>
    <t>WAHLFREI</t>
  </si>
  <si>
    <t>ERFORDERLICH</t>
  </si>
  <si>
    <t>EMPFOHLEN</t>
  </si>
  <si>
    <t>Auswählstufen fachsprachlich</t>
  </si>
  <si>
    <t>Keine Pflege/-Managementmaßnahmen; Mahd; Entbuschung/ Rodung; Beweidung; Entfilzen (Entfernung von Moos und Bodenstreu zur Öffnung des Rohbodens); Bodenauflockerung/ -abschiebung; Mulchen; Wiedervernässung</t>
  </si>
  <si>
    <t>Keine Pflege/-Managementmaßnahmen; Mahd; Entbuschung/ Rodung; Beweidung; Entfilzen (Entfernung von Moos und Bodenstreu zur Öffnung des Rohbodens); Bodenauflockerung/ -abschiebung; Mulchen; Wiedervernässung; Aussat; Erhaltungskultur anlegen; Populationsstützung vornehmen; Neuansiedlung durchführen</t>
  </si>
  <si>
    <t>Eutrophierung; Nutzungsänderung (Umbruch, u.a.); Nutzungsaufgabe; Verfilzung; Verbuschung / Verwaldung; Tourismus/Naherholung; Andere Gefährdungsursachen; Keine Angabe /Nicht ersichtlich</t>
  </si>
  <si>
    <t>Wahlfeld-Sprachauswahl</t>
  </si>
  <si>
    <t>Feldschlüssel-Such-Bereich</t>
  </si>
  <si>
    <t>Feldschlüssel-Übersetzung-Bereich</t>
  </si>
  <si>
    <t>PRN 2014-011</t>
  </si>
  <si>
    <t>Scabiosa</t>
  </si>
  <si>
    <t>canescens</t>
  </si>
  <si>
    <t>NO-14-43-9358</t>
  </si>
  <si>
    <t>001-40-14-10</t>
  </si>
  <si>
    <t>http://herbarium.bgbm.org/object/B101201880</t>
  </si>
  <si>
    <t>Herbarbeleg</t>
  </si>
  <si>
    <t>https://pictures.bgbm.org/iiif/3/B!10!12!01!88!B_10_1201880.jpg/full/,140/0/default.jpg</t>
  </si>
  <si>
    <t>DE-1-B-0014014</t>
  </si>
  <si>
    <t>LZL</t>
  </si>
  <si>
    <t>Elke Zippel</t>
  </si>
  <si>
    <t xml:space="preserve"> </t>
  </si>
  <si>
    <t>Sachsen-Anhalt</t>
  </si>
  <si>
    <t>Harz</t>
  </si>
  <si>
    <t>Thale</t>
  </si>
  <si>
    <t>Teufelsmauer bei Weddersleben</t>
  </si>
  <si>
    <t>4232/1</t>
  </si>
  <si>
    <t>Harzrandmulde</t>
  </si>
  <si>
    <t>51° 45.7' N</t>
  </si>
  <si>
    <t>11° 4.43' E</t>
  </si>
  <si>
    <t>Sandmagerrasen</t>
  </si>
  <si>
    <t>&gt;1000</t>
  </si>
  <si>
    <t>51-100</t>
  </si>
  <si>
    <t>PRN 2015-003</t>
  </si>
  <si>
    <t>Rhynchospora</t>
  </si>
  <si>
    <t>alba</t>
  </si>
  <si>
    <t>NO-15-43-9325</t>
  </si>
  <si>
    <t>035-74-15-10</t>
  </si>
  <si>
    <t>DE-1-B-0357415</t>
  </si>
  <si>
    <t>Thomas Dürbye</t>
  </si>
  <si>
    <t>Brandenburg</t>
  </si>
  <si>
    <t>Ostprignitz-Ruppin</t>
  </si>
  <si>
    <t>Rheinsberg</t>
  </si>
  <si>
    <t>NSG Rheinsberger Rhin und Hellberge, Kleiner Bussensee</t>
  </si>
  <si>
    <t>NSG Rheinsberger Rhin und Hellberge</t>
  </si>
  <si>
    <t>2943/1</t>
  </si>
  <si>
    <t>Neustrelitzer Kleinseenland</t>
  </si>
  <si>
    <t>53° 4.13' N</t>
  </si>
  <si>
    <t>12° 53.92' E</t>
  </si>
  <si>
    <t>Kesselmoor mit Verlandungsschwingrasen mit einem Mosaik aus Gesellschaften der Oxycocco-Sphagnetea und Scheuchzerio-Caricetea nigrae</t>
  </si>
  <si>
    <t>NO-15-43-9373</t>
  </si>
  <si>
    <t>035-96-15-10</t>
  </si>
  <si>
    <t>http://herbarium.bgbm.org/object/B101201875</t>
  </si>
  <si>
    <t>https://pictures.bgbm.org/iiif/3/B!10!12!01!87!B_10_1201875.jpg/full/,140/0/default.jpg</t>
  </si>
  <si>
    <t>DE-1-B-0359615</t>
  </si>
  <si>
    <t>Uckermark</t>
  </si>
  <si>
    <t>Mescherin</t>
  </si>
  <si>
    <t>Seeberge Mescherin</t>
  </si>
  <si>
    <t>2752/2</t>
  </si>
  <si>
    <t>Uckermärkisches Hügelland</t>
  </si>
  <si>
    <t>53° 15.19' N</t>
  </si>
  <si>
    <t>14° 25.90' E</t>
  </si>
  <si>
    <t>S</t>
  </si>
  <si>
    <t>Sandtrockenrasen</t>
  </si>
  <si>
    <t>NO-16-43-9377</t>
  </si>
  <si>
    <t>080-83-16-10</t>
  </si>
  <si>
    <t>http://herbarium.bgbm.org/object/B101201879</t>
  </si>
  <si>
    <t>https://pictures.bgbm.org/iiif/3/B!10!12!01!87!B_10_1201879.jpg/full/,140/0/default.jpg</t>
  </si>
  <si>
    <t>DE-1-B-0808316</t>
  </si>
  <si>
    <t>Saalekreis</t>
  </si>
  <si>
    <t>Petersberg</t>
  </si>
  <si>
    <t>FND Hasenwinkel NW Kaltenmark</t>
  </si>
  <si>
    <t>4337/4</t>
  </si>
  <si>
    <t>51° 37.448' N</t>
  </si>
  <si>
    <t>11° 55.406' E</t>
  </si>
  <si>
    <t>E</t>
  </si>
  <si>
    <t>völlig verfilzter, starkwüchsiger Halbtrockenrasen, dominanz von Arrhenatherum elatius</t>
  </si>
  <si>
    <t>E1.D</t>
  </si>
  <si>
    <t>keine Nutzung mehr</t>
  </si>
  <si>
    <t>Sukzession, aufkommende Brombeeren</t>
  </si>
  <si>
    <t>083-55-17-10</t>
  </si>
  <si>
    <t>http://herbarium.bgbm.org/object/B101201877</t>
  </si>
  <si>
    <t>https://pictures.bgbm.org/iiif/3/B!10!12!01!87!B_10_1201877.jpg/full/,140/0/default.jpg</t>
  </si>
  <si>
    <t>DE-1-B-0835517</t>
  </si>
  <si>
    <t>Altmarkkreis Salzwedel</t>
  </si>
  <si>
    <t>Gardelegen</t>
  </si>
  <si>
    <t>NSG Jävenitzer Moor</t>
  </si>
  <si>
    <t>3434/4</t>
  </si>
  <si>
    <t>52° 30.194' N</t>
  </si>
  <si>
    <t>11° 28.371' E</t>
  </si>
  <si>
    <t>Zwischenmoor</t>
  </si>
  <si>
    <t>101-1000</t>
  </si>
  <si>
    <t>guter Zustand</t>
  </si>
  <si>
    <t>PRN 2012-002</t>
  </si>
  <si>
    <t>146-08-13-10</t>
  </si>
  <si>
    <t>DE-1-B-1460813</t>
  </si>
  <si>
    <t>Mecklenburg-Vorpommern</t>
  </si>
  <si>
    <t>Mecklenburgische Seenplatte</t>
  </si>
  <si>
    <t>Neustrelitz</t>
  </si>
  <si>
    <t>B 96 E Drewin, westliche Verlandungszone des Mummelsees</t>
  </si>
  <si>
    <t>2744/2</t>
  </si>
  <si>
    <t>53°16'30''N</t>
  </si>
  <si>
    <t xml:space="preserve"> 13°7'E</t>
  </si>
  <si>
    <t>Scheuchzerio-Caricetum limosae</t>
  </si>
  <si>
    <t>PRN 2013-003</t>
  </si>
  <si>
    <t xml:space="preserve">Scabiosa  </t>
  </si>
  <si>
    <t>NO-15-09-0607</t>
  </si>
  <si>
    <t>146-11-13-10</t>
  </si>
  <si>
    <t>http://herbarium.bgbm.org/object/B101201882</t>
  </si>
  <si>
    <t>https://pictures.bgbm.org/iiif/3/B!10!12!01!88!B_10_1201882.jpg/full/,140/0/default.jpg</t>
  </si>
  <si>
    <t>DE-1-B-1461113</t>
  </si>
  <si>
    <t>Landkreis Potsdam-Mittelmark</t>
  </si>
  <si>
    <t>Groß Kreutz (Havel)</t>
  </si>
  <si>
    <t>Sandgrube 1,6 km ESE Krielow</t>
  </si>
  <si>
    <t>3542/4</t>
  </si>
  <si>
    <t>52°24'48''N</t>
  </si>
  <si>
    <t>12°49'30''E</t>
  </si>
  <si>
    <t>26-50</t>
  </si>
  <si>
    <t>NO-15-09-0608</t>
  </si>
  <si>
    <t>146-12-13-10</t>
  </si>
  <si>
    <t>http://herbarium.bgbm.org/object/B101201881</t>
  </si>
  <si>
    <t>https://pictures.bgbm.org/iiif/3/B!10!12!01!88!B_10_1201881.jpg/full/,140/0/default.jpg</t>
  </si>
  <si>
    <t>DE-1-B-1461213</t>
  </si>
  <si>
    <t>Werder (Havel)</t>
  </si>
  <si>
    <t>Waldlichtung 0,5 km NNE Derwitz</t>
  </si>
  <si>
    <t>Lehniner Land</t>
  </si>
  <si>
    <t>12°49'42''E</t>
  </si>
  <si>
    <t>Waldlichtung</t>
  </si>
  <si>
    <t>11-25</t>
  </si>
  <si>
    <t>Scabiosa canescens</t>
  </si>
  <si>
    <t>51.7616666666667 N</t>
  </si>
  <si>
    <t>11.0738333333333 E</t>
  </si>
  <si>
    <t>53.2531666666667 N</t>
  </si>
  <si>
    <t>14.4316666666667 E</t>
  </si>
  <si>
    <t>51.6241333333333 N</t>
  </si>
  <si>
    <t>11.9234333333333 E</t>
  </si>
  <si>
    <t>Rhynchospora alba</t>
  </si>
  <si>
    <t>52.5032333333333 N</t>
  </si>
  <si>
    <t>11.47285 E</t>
  </si>
  <si>
    <t>52.4133333333333 N</t>
  </si>
  <si>
    <t>12.825 E</t>
  </si>
  <si>
    <t>52.4116666666667 N</t>
  </si>
  <si>
    <t>12.8283333333333 E</t>
  </si>
  <si>
    <t>Feldbenennung jetzt</t>
  </si>
  <si>
    <t>Feldbenennung früher</t>
  </si>
  <si>
    <t>Externe ID der Beobachtung</t>
  </si>
  <si>
    <t>Feldbenennung älter, gleichbedeutend</t>
  </si>
  <si>
    <t>Datensatz Externe ID</t>
  </si>
  <si>
    <t>hat Fundortbezeichnung</t>
  </si>
  <si>
    <t>Bemerkungen</t>
  </si>
  <si>
    <t>Aktuelle Pflegemaßnahmen</t>
  </si>
  <si>
    <t>Breitengrad (° ′ ″, engl.)</t>
  </si>
  <si>
    <t>Längengrad (° ′ ″, engl.)</t>
  </si>
  <si>
    <t>Dezimalpunktkoordinate (N)</t>
  </si>
  <si>
    <t>Dezimalpunktkoordinate (E)</t>
  </si>
  <si>
    <t>hat Dezimalpunktkoordinate (E)</t>
  </si>
  <si>
    <t>hat Dezimalpunktkoordinate (N)</t>
  </si>
  <si>
    <t>decimal longitude</t>
  </si>
  <si>
    <t>decimal latitude</t>
  </si>
  <si>
    <t>coordinates (latitude, longitude)</t>
  </si>
  <si>
    <t>Dezimal Nord (N)</t>
  </si>
  <si>
    <t>Dezimal Ost (E)</t>
  </si>
  <si>
    <t>Sonstige Pflege/-Managementmaßnahmen</t>
  </si>
  <si>
    <t>Sonstige Pflege-/Managementmaßnahmen</t>
  </si>
  <si>
    <t>Aktuelle Managementmaßnahmen sonstige</t>
  </si>
  <si>
    <t>Sonstige Notwendige Pflege/-Managementmaßnahmen</t>
  </si>
  <si>
    <t>Außerdem aktuelle Pflegemaßnahmen</t>
  </si>
  <si>
    <t>Notwendige Pflegemaßnahmen</t>
  </si>
  <si>
    <t>Außerdem notwendige Pflegemaßnahmen</t>
  </si>
  <si>
    <t>necessary measures of care/treatment</t>
  </si>
  <si>
    <t>also necessary measures of care/treatment</t>
  </si>
  <si>
    <t xml:space="preserve">actual measures of care/treatment </t>
  </si>
  <si>
    <t>also actual measueres of care/treatment</t>
  </si>
  <si>
    <t>causes of endangerment</t>
  </si>
  <si>
    <t>PRN Nummer</t>
  </si>
  <si>
    <t>Nord (engl. Punktzahl)</t>
  </si>
  <si>
    <t>Ost (engl. Punktzahl)</t>
  </si>
  <si>
    <t>Übersetzung_45</t>
  </si>
  <si>
    <t>feldschlüsselSammlDaten:83</t>
  </si>
  <si>
    <t>Name der Organisation</t>
  </si>
  <si>
    <t>gesammelt von Organisation</t>
  </si>
  <si>
    <t>smpAttr:80</t>
  </si>
  <si>
    <t>Name der Vereingung</t>
  </si>
  <si>
    <t>name of organisation</t>
  </si>
  <si>
    <t>BGBM</t>
  </si>
  <si>
    <t>Übersetzung_46</t>
  </si>
  <si>
    <t>feldschlüsselSammlDaten:84</t>
  </si>
  <si>
    <t>Datenherkunft</t>
  </si>
  <si>
    <t>Datenherkunft (Werteliste)</t>
  </si>
  <si>
    <t>mit Datenherkunft von</t>
  </si>
  <si>
    <t>source of data</t>
  </si>
  <si>
    <t>smpAttr:fk_121</t>
  </si>
  <si>
    <t>1.</t>
  </si>
  <si>
    <t>Datenfeldschlüssel</t>
  </si>
  <si>
    <t>Übersetzung_47</t>
  </si>
  <si>
    <t>feldschlüsselSammlDaten:85</t>
  </si>
  <si>
    <t>occurrence:comment</t>
  </si>
  <si>
    <t>Artbemerkung</t>
  </si>
  <si>
    <t>Kommentar zur Art-Beobachtung</t>
  </si>
  <si>
    <t>remarks on occurrence</t>
  </si>
  <si>
    <t>Übersetzung_48</t>
  </si>
  <si>
    <t>feldschlüsselSammlDaten:86</t>
  </si>
  <si>
    <t>Anmerkungen zur Aufsammlung</t>
  </si>
  <si>
    <t>Kommentar zur Aufnahme</t>
  </si>
  <si>
    <t>sample:comment</t>
  </si>
  <si>
    <t>comments on sampling</t>
  </si>
  <si>
    <t>Anmerkungen zum Vorkommen</t>
  </si>
  <si>
    <t>Anmerkungen allgemein</t>
  </si>
  <si>
    <t>hat Anmerkungen zum Vorkommen</t>
  </si>
  <si>
    <t>Notizen zum Vorkommen</t>
  </si>
  <si>
    <t>Notizen zur Aufsammlung</t>
  </si>
  <si>
    <t>hat Anmerkungen zur Aufsammlung</t>
  </si>
  <si>
    <t>hat externe Datensatzkennung</t>
  </si>
  <si>
    <t>Datensatzkennung extern</t>
  </si>
  <si>
    <t>external dataset identifier</t>
  </si>
  <si>
    <t>Datensatzkennung außerhalben</t>
  </si>
  <si>
    <t>Übersetzung_49</t>
  </si>
  <si>
    <t>feldschlüsselSammlDaten:87</t>
  </si>
  <si>
    <t>occurrence:fk_created_by</t>
  </si>
  <si>
    <t>Datensatz erstellt durch</t>
  </si>
  <si>
    <t>dataset created by</t>
  </si>
  <si>
    <t>Übersetzung_50</t>
  </si>
  <si>
    <t>feldschlüsselSammlDaten:88</t>
  </si>
  <si>
    <t>Taxnr</t>
  </si>
  <si>
    <t>taxonomic number (floraweb)</t>
  </si>
  <si>
    <t>occurrence:fk_taxa_taxon_list:search_code</t>
  </si>
  <si>
    <t>Taxnr (floraweb)</t>
  </si>
  <si>
    <t>Übersetzung_51</t>
  </si>
  <si>
    <t>feldschlüsselSammlDaten:89</t>
  </si>
  <si>
    <t>occurrence:import_guid</t>
  </si>
  <si>
    <t>Import ID</t>
  </si>
  <si>
    <t>import GUID</t>
  </si>
  <si>
    <t>hat Kennziffer für Importvorgang</t>
  </si>
  <si>
    <t>Kennziffer des Importvorgangs</t>
  </si>
  <si>
    <t>Kennziffer des Einlesevorgangs</t>
  </si>
  <si>
    <t xml:space="preserve">2. </t>
  </si>
  <si>
    <t>3.</t>
  </si>
  <si>
    <t>4.</t>
  </si>
  <si>
    <t>Übersetzung_52</t>
  </si>
  <si>
    <t>feldschlüsselSammlDaten:90</t>
  </si>
  <si>
    <t>Absenz ja/nein</t>
  </si>
  <si>
    <t>occurrence:zero_abundance</t>
  </si>
  <si>
    <t>Null-Nachweis</t>
  </si>
  <si>
    <t>hat Null-Nachweis</t>
  </si>
  <si>
    <t>species is absent</t>
  </si>
  <si>
    <t>Ergänzende Erläuterung</t>
  </si>
  <si>
    <t>Übersetzung_53</t>
  </si>
  <si>
    <t>feldschlüsselSammlDaten:91</t>
  </si>
  <si>
    <t>Media Beschriftung 1</t>
  </si>
  <si>
    <t>occurrence_medium:caption:1</t>
  </si>
  <si>
    <t>file description 1</t>
  </si>
  <si>
    <t>Übersetzung_54</t>
  </si>
  <si>
    <t>feldschlüsselSammlDaten:92</t>
  </si>
  <si>
    <t>Media Beschriftung 2</t>
  </si>
  <si>
    <t>file description 2</t>
  </si>
  <si>
    <t>occurrence_medium:caption:2</t>
  </si>
  <si>
    <t>5.</t>
  </si>
  <si>
    <t>Übersetzung_55</t>
  </si>
  <si>
    <t>feldschlüsselSammlDaten:93</t>
  </si>
  <si>
    <t>Media Beschriftung 3</t>
  </si>
  <si>
    <t>file description 3</t>
  </si>
  <si>
    <t>occurrence_medium:caption:3</t>
  </si>
  <si>
    <t>occurrence_medium:path:1</t>
  </si>
  <si>
    <t>Übersetzung_56</t>
  </si>
  <si>
    <t>feldschlüsselSammlDaten:94</t>
  </si>
  <si>
    <t>Media 2</t>
  </si>
  <si>
    <t>occurrence_medium:path:2</t>
  </si>
  <si>
    <t>file path 2</t>
  </si>
  <si>
    <t>Beschriftung Datei 3</t>
  </si>
  <si>
    <t>Pfadangabe Datei 2</t>
  </si>
  <si>
    <t>Beschriftung Datei 2</t>
  </si>
  <si>
    <t>Beschriftung Datei 1</t>
  </si>
  <si>
    <t>Beschriftung Mediendatei 1</t>
  </si>
  <si>
    <t>Beschriftung Mediendatei 2</t>
  </si>
  <si>
    <t>Beschriftung Mediendatei 3</t>
  </si>
  <si>
    <t>Pfadangabe Mediendatei 2</t>
  </si>
  <si>
    <t>hat Beschriftung für Mediendatei 1</t>
  </si>
  <si>
    <t>hat Beschriftung für Mediendatei 2</t>
  </si>
  <si>
    <t>hat Beschriftung für Mediendatei 3</t>
  </si>
  <si>
    <t>hat Pfadangabe Mediendatei 2</t>
  </si>
  <si>
    <t>Übersetzung_57</t>
  </si>
  <si>
    <t>feldschlüsselSammlDaten:95</t>
  </si>
  <si>
    <t>occAttr:90</t>
  </si>
  <si>
    <t>Anderer Beleg</t>
  </si>
  <si>
    <t>Beleg außerdem</t>
  </si>
  <si>
    <t>hat anderen Beleg</t>
  </si>
  <si>
    <t>has another voucher</t>
  </si>
  <si>
    <t>Terminus (Datenkonzept)</t>
  </si>
  <si>
    <t>dwc:eventDate</t>
  </si>
  <si>
    <t>Übersetzung_58</t>
  </si>
  <si>
    <t>feldschlüsselSammlDaten:96</t>
  </si>
  <si>
    <t>Anzahl Samen (Werteliste)</t>
  </si>
  <si>
    <t>occAttr:fk_106</t>
  </si>
  <si>
    <t>Anzahl Samen</t>
  </si>
  <si>
    <t>number of seeds</t>
  </si>
  <si>
    <t>0; 1; 2-5; 6-10; 11-25; 26-50; 51-100; 101-1000; &gt;1000;</t>
  </si>
  <si>
    <t>Anzahl gesammelter Samen</t>
  </si>
  <si>
    <t>Nord; Nordost; Ost; Südost; Süd; Südwest; West; Nordwest; alle Himmelsrichtungen;</t>
  </si>
  <si>
    <t>Anzahl vorhandener Einzelpflanzen</t>
  </si>
  <si>
    <t>Verknüpftes Forschungsobjekt (ID)</t>
  </si>
  <si>
    <t>Verknüpfter Forschungsgegenstand</t>
  </si>
  <si>
    <t>hat Vorschaubild des Forschungsobjekts</t>
  </si>
  <si>
    <t>Forschungsobjekt (Eigenart)</t>
  </si>
  <si>
    <t>Forschungsobjekt (Vorschaubild)</t>
  </si>
  <si>
    <t>Forschungsobjekt (Typ)</t>
  </si>
  <si>
    <t>Vorschaubild, verknüpfter Forschungsgegenstand</t>
  </si>
  <si>
    <t>Eigenart, verknüpfter Forschungsgegenstand</t>
  </si>
  <si>
    <t>Forschungsobjekt ist vom Typ</t>
  </si>
  <si>
    <t>Übersetzung_59</t>
  </si>
  <si>
    <t>feldschlüsselSammlDaten:97</t>
  </si>
  <si>
    <t>Begleitarten</t>
  </si>
  <si>
    <t>occAttr:89</t>
  </si>
  <si>
    <t>mit Begleitarten</t>
  </si>
  <si>
    <t>associated species</t>
  </si>
  <si>
    <t>Übersetzung_60</t>
  </si>
  <si>
    <t>feldschlüsselSammlDaten:98</t>
  </si>
  <si>
    <t>occAttr:fk_9</t>
  </si>
  <si>
    <t>Bestimmung (sicher/unsicher)</t>
  </si>
  <si>
    <t>Bestimmung gewiß/ungewiß</t>
  </si>
  <si>
    <t>determination certain/uncertain</t>
  </si>
  <si>
    <t>ist die Bestimmung gewiß?</t>
  </si>
  <si>
    <t>Bestimmung gewiß?</t>
  </si>
  <si>
    <t>dwc:identificationVerificationStatus</t>
  </si>
  <si>
    <t>dwc:associatedTaxa</t>
  </si>
  <si>
    <t>dwc:associatedMedia</t>
  </si>
  <si>
    <t>dwc:genus</t>
  </si>
  <si>
    <t>dwc:acceptedNameUsage</t>
  </si>
  <si>
    <t>Erdmaßzahlen, engl. (Breite, Länge)</t>
  </si>
  <si>
    <t>Koordinaten, engl. (Breite, Länge)</t>
  </si>
  <si>
    <t>Geographische Koordinaten, engl.</t>
  </si>
  <si>
    <t>hat engl. Geographische Koordinaten</t>
  </si>
  <si>
    <t>Übersetzung_61</t>
  </si>
  <si>
    <t>feldschlüsselSammlDaten:99</t>
  </si>
  <si>
    <t>sample:fk_created_by</t>
  </si>
  <si>
    <t>Aufnahme erstellt durch</t>
  </si>
  <si>
    <t>EMPFOHLEN, ERFORDERLICH</t>
  </si>
  <si>
    <t>sample created by</t>
  </si>
  <si>
    <t>Übersetzung_62</t>
  </si>
  <si>
    <t>feldschlüsselSammlDaten:100</t>
  </si>
  <si>
    <t>Anzahl beprobter Pflanzen (Werteliste)</t>
  </si>
  <si>
    <t>smpAttr:fk_75</t>
  </si>
  <si>
    <t>Anzahl beprobter Pflanzen</t>
  </si>
  <si>
    <t>Übersetzung_63</t>
  </si>
  <si>
    <t>feldschlüsselSammlDaten:101</t>
  </si>
  <si>
    <t>Anzahl Einzelproben</t>
  </si>
  <si>
    <t>number of sampled plants</t>
  </si>
  <si>
    <t>hat {n} Einzelproben</t>
  </si>
  <si>
    <t>mit {n} beprobten Pflanzen</t>
  </si>
  <si>
    <t>Nicht importieren…Anz. Einzelproben</t>
  </si>
  <si>
    <t>No_import_Anz. Einzelproben</t>
  </si>
  <si>
    <t>number of samples</t>
  </si>
  <si>
    <t>Übersetzung_64</t>
  </si>
  <si>
    <t>feldschlüsselSammlDaten:102</t>
  </si>
  <si>
    <t>Aufnahmemethode (Werteliste)</t>
  </si>
  <si>
    <t>smpAttr:fk_77</t>
  </si>
  <si>
    <t>sampling method</t>
  </si>
  <si>
    <t>Erstbeprobung; Wiederholungsbeprobung;</t>
  </si>
  <si>
    <t>mit allgemeinen Anmerkungen</t>
  </si>
  <si>
    <t>Übersetzung_65</t>
  </si>
  <si>
    <t>feldschlüsselSammlDaten:103</t>
  </si>
  <si>
    <t>Übersetzung_66</t>
  </si>
  <si>
    <t>feldschlüsselSammlDaten:104</t>
  </si>
  <si>
    <t>Beprobte Fläche (qm)</t>
  </si>
  <si>
    <t>smpAttr:76</t>
  </si>
  <si>
    <t>sampled area (m²)</t>
  </si>
  <si>
    <t>Beprobte Fläche (m²)</t>
  </si>
  <si>
    <t>mit beprobter Fläche (m²) von</t>
  </si>
  <si>
    <t>dwc:sampleSizeValue &amp; dwc:sampleSizeUnit</t>
  </si>
  <si>
    <t>dwc:relatedResourceID</t>
  </si>
  <si>
    <t>dwc:relatedResourceType</t>
  </si>
  <si>
    <t>Übersetzung_67</t>
  </si>
  <si>
    <t>feldschlüsselSammlDaten:105</t>
  </si>
  <si>
    <t>Beprobungsraum (Kürzel)</t>
  </si>
  <si>
    <t>smpAttr:93</t>
  </si>
  <si>
    <t>sampled landscape region (abbr.)</t>
  </si>
  <si>
    <t>NW; NO; SO; SW; S</t>
  </si>
  <si>
    <t>Biotoptyp (Werteliste)</t>
  </si>
  <si>
    <t>smpAttr:fk_86</t>
  </si>
  <si>
    <t>Biotoptyp</t>
  </si>
  <si>
    <t>Lebensraumeigenart</t>
  </si>
  <si>
    <t>in Biotoptyp</t>
  </si>
  <si>
    <t>Übersetzung_68</t>
  </si>
  <si>
    <t>feldschlüsselSammlDaten:106</t>
  </si>
  <si>
    <t>Bodenart (Werteliste)</t>
  </si>
  <si>
    <t>smpAttr:fk_72</t>
  </si>
  <si>
    <t>Bodenart</t>
  </si>
  <si>
    <t>auf Bodenart</t>
  </si>
  <si>
    <t>soil type</t>
  </si>
  <si>
    <t>Kies; Sand; sandiger Lehm; Lehm; toniger Lehm; Ton; Schluff; Torf;</t>
  </si>
  <si>
    <t>Küstenferne Meeresgebiete der Nordsee; Äussere Meeresgebiete der Ostsee; Flachwasserzonen der Nordsee (Sublitoral); Innere Gewässer der Ostsee (Bodden [inkl. Schlei], Haffe, Ästuare); Watt der Nordsee (Eulitoral, ohne Brack- und Salzwasserröhrichte); Hydrolitoral der Ostsee (episodisch trockenfallend, ohne Brackwasserröhrichte); Salzgrünland der Nordseeküste (Supralitoral); Salzgrünland, Brackwasserröhrichte und -Hochstaudenfluren des Geolitorals der Ostseeküste; Sände, Sand-, Geröll- und Blockstrände; Küstendünen; Fels- und Steilküsten; Äcker und Ackerbrache; Bauwerke; Deponien und Rieselfelder; Feldgehölze, Gebüsche, Hecken und Gehölzkulturen; Felsen, Block- und Schutthalden, Geröllfelder, Offene Bereiche mit Sandigem oder Bindigem Substrat; Felsen der Subalpinen bis Nivalen Stufe; Firn, Permanente Schneefelder und Gletscher; Fliessende Gewässer; Gebirgsrasen (Subalpine bis Alpine Stufe); Gebüsche der Hochmontanen bis Subalpinen Stufe; Gewässer der Subalpinen bis Alpinen Stufe; Großseggenriede; Grundwasser und Höhlengewässer; Hoch-, Zwischen- und Übergangsmoore; Höhlen (einschl. Stollen, Brunnenschächte etc.); Kleine, Unbefestigte Freiflächen Des Besiedelten Bereiches; Laub(Misch)Wälder und -Forste (Laubbaumanteil &gt; 50 %); Moore der Subalpinen bis Alpinen Stufe; Nadel(Misch)Wälder und -Forste; Quellen (inkl. Quellabfluss [Krenal]); Röhrichte (ohne Brackwasserröhrichte); Schneeböden, Schneetälchen; Stauden- und Lägerfluren der Hochmontanen bis Alpinen Stufe; Stehende Gewässer; Steinschutthalden und Schotterflächen der Subalpinen bis Alpinen Stufe; Subalpine Wälder; Trockenrasen sowie Grünland Trockener bis Frischer Standorte; Verkehrsanlagen und Plätze; Waldfreie Niedermoore und Sümpfe, Grünland Nasser bis Feuchter Standorte (ohne Röhrichte und Großseggenrieder); Waldmäntel und Vorwälder, Spezielle Waldnutzungsformen; Wald- und Ufersäume, Staudenfluren; Zwergstrauchheiden; Zwergstrauchheiden der Subalpinen bis Alpinen Stufe;</t>
  </si>
  <si>
    <t>Übersetzung_69</t>
  </si>
  <si>
    <t>feldschlüsselSammlDaten:107</t>
  </si>
  <si>
    <t>Bodensammlung</t>
  </si>
  <si>
    <t>Bodensammlung (Ja/Nein/Teils)</t>
  </si>
  <si>
    <t>smpAttr:fk_74</t>
  </si>
  <si>
    <t>soil sampling</t>
  </si>
  <si>
    <t>Bodensammlung?</t>
  </si>
  <si>
    <t>ja; nein; teils;</t>
  </si>
  <si>
    <t>hat Bodensammlung</t>
  </si>
  <si>
    <t>Übersetzung_70</t>
  </si>
  <si>
    <t>feldschlüsselSammlDaten:108</t>
  </si>
  <si>
    <t>Eigentumsverhältnisse (Werteliste)</t>
  </si>
  <si>
    <t>smpAttr:fk_95</t>
  </si>
  <si>
    <t>Eigentumsverhältnisse</t>
  </si>
  <si>
    <t>mit Eigentumsverhältnissen der Sammelstätte</t>
  </si>
  <si>
    <t>privat; Stiftung; Staat; Land; Gemeinde; NGO (NABU, BUND..); TüPl;</t>
  </si>
  <si>
    <t>ownership situation of sampling site</t>
  </si>
  <si>
    <t>Eigentumsverhältnisse, Sammelstätte</t>
  </si>
  <si>
    <t>Übersetzung_71</t>
  </si>
  <si>
    <t>feldschlüsselSammlDaten:109</t>
  </si>
  <si>
    <t>EUNIS-Habitatyp (Werteliste)</t>
  </si>
  <si>
    <t>smpAttr:fk_88</t>
  </si>
  <si>
    <t>habitat type (EUNIS)</t>
  </si>
  <si>
    <t>hat EUNIS-Habitattyp</t>
  </si>
  <si>
    <t>mit {n} gesammelten Samen</t>
  </si>
  <si>
    <t>EUNIS-Habitattyp</t>
  </si>
  <si>
    <t>EUNIS Lebenswohnraum</t>
  </si>
  <si>
    <t>EUNIS Kennziffer des Lebenswohnraums</t>
  </si>
  <si>
    <t>Übersetzung_72</t>
  </si>
  <si>
    <t>feldschlüsselSammlDaten:110</t>
  </si>
  <si>
    <t>Gefährdungsursachen sonstige</t>
  </si>
  <si>
    <t>smpAttr:94</t>
  </si>
  <si>
    <t>Gefährdungsursachen außerdem</t>
  </si>
  <si>
    <t>mit Gefährdungsursachen außerdem</t>
  </si>
  <si>
    <t>causes of endangerment additionally</t>
  </si>
  <si>
    <t>eben (0-5%); wellig (6-10%); hügelig (11-20%); moderat (21-30%); steil (&gt;30%);</t>
  </si>
  <si>
    <t>Höhenlage, Höhenbereich (m)</t>
  </si>
  <si>
    <t>altitude or altitude range (m)</t>
  </si>
  <si>
    <t>Übersetzung_73</t>
  </si>
  <si>
    <t>feldschlüsselSammlDaten:111</t>
  </si>
  <si>
    <t>Keine Saatgutbeprobung - Anderer Grund</t>
  </si>
  <si>
    <t>smpAttr:96</t>
  </si>
  <si>
    <t>dwc:verbatimElevation</t>
  </si>
  <si>
    <t>Saatgutbeprobung (Werteliste)</t>
  </si>
  <si>
    <t>smpAttr:fk_90</t>
  </si>
  <si>
    <t>0.1.</t>
  </si>
  <si>
    <t>0.2.</t>
  </si>
  <si>
    <t>0.3.</t>
  </si>
  <si>
    <t>Saatgut beprobt; Art nicht nachweisbar; Individuen nur vegetativ; Saatgut bzw. Sporen bei Begehung nicht weit genug entwickelt; Schädigung durch Fraß, Pilze u.a.; bei Begehung nur Blüten vorhanden; anderer Grund;</t>
  </si>
  <si>
    <t>ja: Saatgut beprobt; nein: Art nicht nachweisbar; nein: Individuen nur vegetativ; nein: Saatgut bzw. Sporen bei Begehung nicht weit genug entwickelt; nein: Schädigung durch Fraß, Pilze u. a.; nein: bei Begehung nur Blüten vorhanden; nein: anderer Grund;</t>
  </si>
  <si>
    <t>Saatgutbeprobung/keine Saatgutbeprobung</t>
  </si>
  <si>
    <t>with or without seed sampling</t>
  </si>
  <si>
    <t>Übersetzung_74</t>
  </si>
  <si>
    <t>feldschlüsselSammlDaten:112</t>
  </si>
  <si>
    <t>seed sampling unsuccessful, also because</t>
  </si>
  <si>
    <t>Saatgutbeprobung war erfolgreich oder ohne</t>
  </si>
  <si>
    <t>ohne Saatgutbeprobung außerdem weil</t>
  </si>
  <si>
    <t>Saatgutbeprobung (erfolgreich, oder ohne)</t>
  </si>
  <si>
    <t>Saatgutbeprobung erfolglos außerdem</t>
  </si>
  <si>
    <t>Notwendige Pflege-/Behandlungsmaßnahmen</t>
  </si>
  <si>
    <t>Wirkliche Pflege-/Behandlungsmaßnahmen</t>
  </si>
  <si>
    <t>Außerdem wirkliche Pflege-/Behandlungsmaßnahmen</t>
  </si>
  <si>
    <t>Außerdem notwendige Pflege-/Behandlungsmaßnahmen</t>
  </si>
  <si>
    <t>mit außerdem notwendigen Pflege-/ Managementmaßnahmen</t>
  </si>
  <si>
    <t>mit notwendigen Pflege-/ Managementmaßnahmen</t>
  </si>
  <si>
    <t>mit aktuellen Managementmaßnahmen außerdem</t>
  </si>
  <si>
    <t>Übersetzung_75</t>
  </si>
  <si>
    <t>feldschlüsselSammlDaten:113</t>
  </si>
  <si>
    <t>PH-Wert (Werteliste)</t>
  </si>
  <si>
    <t>smpAttr:fk_71</t>
  </si>
  <si>
    <t>pH value (range)</t>
  </si>
  <si>
    <t>pH Wert</t>
  </si>
  <si>
    <t>pH Wertebreich (Boden)</t>
  </si>
  <si>
    <t>hat Boden pH-Wertbereich</t>
  </si>
  <si>
    <t>sauer; neutral; basisch;</t>
  </si>
  <si>
    <t>Übersetzung_76</t>
  </si>
  <si>
    <t>feldschlüsselSammlDaten:114</t>
  </si>
  <si>
    <t>smpAttr:fk_73</t>
  </si>
  <si>
    <t>Sammelstrategie (Werteliste)</t>
  </si>
  <si>
    <t>zufällig; regelmäßig; Transekt (linear); im Zentrum der Population; am Rand der Population; andere Beprobung;</t>
  </si>
  <si>
    <t>Sammelstrategie</t>
  </si>
  <si>
    <t>Aufsammlungshäufigkeit | Erstmalige oder wiederholte Aufsammlung</t>
  </si>
  <si>
    <t>Trennung am „|“ und ersten Fund ausgeben, Leerzeichen löschen</t>
  </si>
  <si>
    <t>Ergebnis</t>
  </si>
  <si>
    <t>Sammelhäufigkeit</t>
  </si>
  <si>
    <t>collection frequency</t>
  </si>
  <si>
    <t>Wiederholungssammlung?</t>
  </si>
  <si>
    <t>Sammelhäufigkeit ist</t>
  </si>
  <si>
    <t>?Aufnahmemethode? Oder Sammelhäufigkeit</t>
  </si>
  <si>
    <t>Sammelvorgehen</t>
  </si>
  <si>
    <t>mit Sammelvorgehen</t>
  </si>
  <si>
    <t>Übersetzung_77</t>
  </si>
  <si>
    <t>feldschlüsselSammlDaten:115</t>
  </si>
  <si>
    <t>Schutzgebietskategorie (Werteliste)</t>
  </si>
  <si>
    <t>smpAttr:fk_32</t>
  </si>
  <si>
    <t>Schutzgebietskategorie</t>
  </si>
  <si>
    <t>im Schutzgebiet</t>
  </si>
  <si>
    <t>mit Schutzgebietskategorie</t>
  </si>
  <si>
    <t>category of protected area</t>
  </si>
  <si>
    <t>Gebiet sehr schutzwürdig; Landschaftsschutzgebiet; Naturpark; Biosphärenreservat; FFH Gebiet; Int. Vogelschutzgebiet; Feuchtgeb. int. Bedeutung; Feuchtgeb. nat. Bedeutung; Nationalpark; Naturschutzgebiet; Geschützter Biotop §25/30;</t>
  </si>
  <si>
    <t>Schutzgebietsgruppe</t>
  </si>
  <si>
    <t>Übersetzung_78</t>
  </si>
  <si>
    <t>feldschlüsselSammlDaten:116</t>
  </si>
  <si>
    <t>Standort-Code</t>
  </si>
  <si>
    <t>smpAttr:129</t>
  </si>
  <si>
    <t>hat Standort-Code</t>
  </si>
  <si>
    <t>Standort-Kennziffer</t>
  </si>
  <si>
    <t>code of site location</t>
  </si>
  <si>
    <t>Übersetzung_79</t>
  </si>
  <si>
    <t>feldschlüsselSammlDaten:117</t>
  </si>
  <si>
    <t>Ungenauigkeit</t>
  </si>
  <si>
    <t>smpAttr:26</t>
  </si>
  <si>
    <t>Koordinatenungenauigkeit</t>
  </si>
  <si>
    <t>darstellen mit Koordinatenungenauigkeit von</t>
  </si>
  <si>
    <t>Fundpunkt ungenau darstellen</t>
  </si>
  <si>
    <t>display location imprecisely by</t>
  </si>
  <si>
    <t>Zwischenzeilig oder zwischenreihig neue Zeilen („neue Sprachfassung“) oder Spalten („neues Datenübersetzungsfeld“) einzufügen, erneuert i.d.R. Zellverweise richtigermaßen – Kuddelmuddel entsteht dann, falls man äußerste Randspalten oder Randzeilen verschiebt, oder am Rand Neues anfügt.</t>
  </si>
  <si>
    <t>Exportfeld</t>
  </si>
  <si>
    <t>Artname</t>
  </si>
  <si>
    <t>Taxon Nummer</t>
  </si>
  <si>
    <t>Begleitart</t>
  </si>
  <si>
    <t>Übersetzung_80</t>
  </si>
  <si>
    <t>feldschlüsselSammlDaten:118</t>
  </si>
  <si>
    <t>Deutscher Artname</t>
  </si>
  <si>
    <t>hat Deutschen Artnamen</t>
  </si>
  <si>
    <t>Nicht importieren…Deutscher Artname</t>
  </si>
  <si>
    <t>No_import…Deutscher Artname</t>
  </si>
  <si>
    <t>Deutscher Name</t>
  </si>
  <si>
    <t>vernacular species name (german)</t>
  </si>
  <si>
    <t>Übersetzung_81</t>
  </si>
  <si>
    <t>feldschlüsselSammlDaten:119</t>
  </si>
  <si>
    <t>Autor</t>
  </si>
  <si>
    <t>hat Erstbeschreiber</t>
  </si>
  <si>
    <t>Nicht importieren…Autor</t>
  </si>
  <si>
    <t>No_import…Autor</t>
  </si>
  <si>
    <t>Erstbeschreiber (des Pflanzennamens)</t>
  </si>
  <si>
    <t>original author (of the plant name)</t>
  </si>
  <si>
    <t>Übersetzung_82</t>
  </si>
  <si>
    <t>feldschlüsselSammlDaten:120</t>
  </si>
  <si>
    <t>Rote Liste (Einstufung)</t>
  </si>
  <si>
    <t>hat Rote Liste Einstufung</t>
  </si>
  <si>
    <t>Nicht importieren…Rote Liste</t>
  </si>
  <si>
    <t>No_import…Rote Liste</t>
  </si>
  <si>
    <t>Rote Liste?</t>
  </si>
  <si>
    <t>has Red List classification</t>
  </si>
  <si>
    <t>Übersetzung_83</t>
  </si>
  <si>
    <t>feldschlüsselSammlDaten:121</t>
  </si>
  <si>
    <t>Daten schützenswert?</t>
  </si>
  <si>
    <t>Sensible Daten?</t>
  </si>
  <si>
    <t>Nicht importieren-zu-tun-prüfen…sensible Daten</t>
  </si>
  <si>
    <t>No_import…sensible Daten</t>
  </si>
  <si>
    <t>has data worthy of protection</t>
  </si>
  <si>
    <t>Daten schutzwürdig?</t>
  </si>
  <si>
    <t>enthält schützenswerte Daten</t>
  </si>
  <si>
    <t>Anmerkung zur Art-Beobachtung</t>
  </si>
  <si>
    <t>Institution</t>
  </si>
  <si>
    <t>Sammlungsdatum</t>
  </si>
  <si>
    <t>Saatgut beprobt?</t>
  </si>
  <si>
    <t>Keine Beprobung - anderer Grund</t>
  </si>
  <si>
    <t>Übersetzung_84</t>
  </si>
  <si>
    <t>feldschlüsselSammlDaten:122</t>
  </si>
  <si>
    <t>Keimversuch?</t>
  </si>
  <si>
    <t>mit Keimversuch?</t>
  </si>
  <si>
    <t>Nicht importieren…Keimversuch</t>
  </si>
  <si>
    <t>no_import…Keimversuch</t>
  </si>
  <si>
    <t>Keimversuch</t>
  </si>
  <si>
    <t>germination test</t>
  </si>
  <si>
    <t>Beprobungsraum</t>
  </si>
  <si>
    <t>Gemeinde/ Stadt</t>
  </si>
  <si>
    <t>Übersetzung_85</t>
  </si>
  <si>
    <t>feldschlüsselSammlDaten:123</t>
  </si>
  <si>
    <t>Raumreferenz Eingabe</t>
  </si>
  <si>
    <t>Übersetzung_86</t>
  </si>
  <si>
    <t>feldschlüsselSammlDaten:124</t>
  </si>
  <si>
    <t>Referenzsystem Eingabe</t>
  </si>
  <si>
    <t>mit Referenzsystem Eingabe</t>
  </si>
  <si>
    <t>Nicht importieren…Referenzsystem Eingabe</t>
  </si>
  <si>
    <t>No_import…Referenzsystem Eingabe</t>
  </si>
  <si>
    <t>Eingegebenes Meßraumsystem</t>
  </si>
  <si>
    <t>Unschärfe</t>
  </si>
  <si>
    <t>Latitude (WGS84)</t>
  </si>
  <si>
    <t>Longitude (WGS84)</t>
  </si>
  <si>
    <t>entered spacial measurement system</t>
  </si>
  <si>
    <t>Übersetzung_87</t>
  </si>
  <si>
    <t>feldschlüsselSammlDaten:125</t>
  </si>
  <si>
    <t>Raumreferenz Ausgabe</t>
  </si>
  <si>
    <t>mit Raumreferenz Ausgabe</t>
  </si>
  <si>
    <t>Nicht importieren…Raumreferenz Ausgabe</t>
  </si>
  <si>
    <t>No_import…Raumreferenz Ausgabe</t>
  </si>
  <si>
    <t>Ausgabe Raumbezug</t>
  </si>
  <si>
    <t>issued spatial dimension</t>
  </si>
  <si>
    <t>TKQ</t>
  </si>
  <si>
    <t>Boden pH</t>
  </si>
  <si>
    <t>Habitattyp</t>
  </si>
  <si>
    <t>Aufnahmemethode</t>
  </si>
  <si>
    <t>Sammelweise</t>
  </si>
  <si>
    <t>Übersetzung_88</t>
  </si>
  <si>
    <t>feldschlüsselSammlDaten:126</t>
  </si>
  <si>
    <t>Samen od. Früchte aufgelesen?</t>
  </si>
  <si>
    <t>Nicht importieren…Samen od. Früchte aufgelesen</t>
  </si>
  <si>
    <t>No_import…Samen od. Früchte aufgelesen?</t>
  </si>
  <si>
    <t>seeds or fruits picked up?</t>
  </si>
  <si>
    <t>Belege</t>
  </si>
  <si>
    <t>Aktuelle Pflegemaßnahmen Freitext</t>
  </si>
  <si>
    <t>Notwendige Pflegemaßnahmen Freitext</t>
  </si>
  <si>
    <t>Aufnahme Anmerkung</t>
  </si>
  <si>
    <t>Übersetzung_89</t>
  </si>
  <si>
    <t>feldschlüsselSammlDaten:127</t>
  </si>
  <si>
    <t>Bestätigt durch</t>
  </si>
  <si>
    <t>Nicht importieren…Bestätigt durch</t>
  </si>
  <si>
    <t>No_import…Bestätigt durch</t>
  </si>
  <si>
    <t>confirmed by</t>
  </si>
  <si>
    <t>Übersetzung_90</t>
  </si>
  <si>
    <t>feldschlüsselSammlDaten:128</t>
  </si>
  <si>
    <t>Bestätigungsdatum</t>
  </si>
  <si>
    <t>bestätigt am</t>
  </si>
  <si>
    <t>Nicht importieren…Bestätigungsdatum</t>
  </si>
  <si>
    <t>No_import…Bestätigungsdatum</t>
  </si>
  <si>
    <t>date of confirmation</t>
  </si>
  <si>
    <t>Übersetzung_91</t>
  </si>
  <si>
    <t>feldschlüsselSammlDaten:129</t>
  </si>
  <si>
    <t>Art gefunden?</t>
  </si>
  <si>
    <t>Wurde die Art gefunden?</t>
  </si>
  <si>
    <t>Nicht importieren…Art gefunden</t>
  </si>
  <si>
    <t>No_import…Art gefunden</t>
  </si>
  <si>
    <t>species found?</t>
  </si>
  <si>
    <t>Übersetzung_92</t>
  </si>
  <si>
    <t>feldschlüsselSammlDaten:130</t>
  </si>
  <si>
    <t>Eingabedatum</t>
  </si>
  <si>
    <t>hat Datum der Eingabe</t>
  </si>
  <si>
    <t>Nicht importieren…Eingabedatum</t>
  </si>
  <si>
    <t>No_import…Eingabedatum</t>
  </si>
  <si>
    <t>submission date</t>
  </si>
  <si>
    <t>Übersetzung_93</t>
  </si>
  <si>
    <t>feldschlüsselSammlDaten:131</t>
  </si>
  <si>
    <t>zuletzt bearbeitet am</t>
  </si>
  <si>
    <t>Letzte Bearbeitung</t>
  </si>
  <si>
    <t>Nicht importieren…Letzte Bearbeitung</t>
  </si>
  <si>
    <t>No_import…Letzte Bearbeitung</t>
  </si>
  <si>
    <t>last modification</t>
  </si>
  <si>
    <t>Übersetzung_94</t>
  </si>
  <si>
    <t>feldschlüsselSammlDaten:132</t>
  </si>
  <si>
    <t>Bearbeitungsstatus</t>
  </si>
  <si>
    <t>mit Bearbeitungsstatus</t>
  </si>
  <si>
    <t>Nicht importieren…Bearbeitungsstatus</t>
  </si>
  <si>
    <t>No_import…Bearbeitungsstatus</t>
  </si>
  <si>
    <t>processing status</t>
  </si>
  <si>
    <t>Bearbeitungsstand</t>
  </si>
  <si>
    <t>Import GUID</t>
  </si>
  <si>
    <t>n.a. Permit Registration Number</t>
  </si>
  <si>
    <t>n.a. Sammelnummer</t>
  </si>
  <si>
    <t>Abkürzungen</t>
  </si>
  <si>
    <t>n.a.</t>
  </si>
  <si>
    <t>nichts angegeben; not available; not applicable usw.</t>
  </si>
  <si>
    <t>n.a. Aufnahme erstellt durch</t>
  </si>
  <si>
    <t>n.a. Bestimmung gewiß/sicher?</t>
  </si>
  <si>
    <t>n.a. Gattung</t>
  </si>
  <si>
    <t>n.a. Artname</t>
  </si>
  <si>
    <t>n.a. Interne Akzessionsnummer</t>
  </si>
  <si>
    <t>n.a. Interne Akzessionsnummer / IPEN Kennung</t>
  </si>
  <si>
    <t>n.a. Datensatz erstellt durch</t>
  </si>
  <si>
    <t>n.a. Breitengrad (° ′ ″, engl.)</t>
  </si>
  <si>
    <t>n.a. Längengrad (° ′ ″, engl.)</t>
  </si>
  <si>
    <t>n.a. Höhenlage (m)</t>
  </si>
  <si>
    <t>n.a. Anderer Beleg</t>
  </si>
  <si>
    <t>n.a. Verknüpftes Forschungsobjekt</t>
  </si>
  <si>
    <t>n.a. Forschungsobjekt (Vorschaubild)</t>
  </si>
  <si>
    <t>n.a. Bezug des Sammlungsobjektes</t>
  </si>
  <si>
    <t>n.a. Fundort</t>
  </si>
  <si>
    <t>n.a. Anmerkungen zum Fundort</t>
  </si>
  <si>
    <t>n.a. Standort-Code</t>
  </si>
  <si>
    <t>Anzahl lebender Individuen</t>
  </si>
  <si>
    <t>n.a. Anzahl Pflanzen mit reifen Früchten</t>
  </si>
  <si>
    <t>n.a. Anzahl Einzelproben</t>
  </si>
  <si>
    <t>n.a. Bodensammlung</t>
  </si>
  <si>
    <t>n.a. EUNIS Habitat Code</t>
  </si>
  <si>
    <t>n.a. Anmerkungen zur Aufsammlung</t>
  </si>
  <si>
    <t>n.a. Außerdem notwendige Pflegemaßnahmen</t>
  </si>
  <si>
    <t>n.a. Gefährdungsursachen außerdem</t>
  </si>
  <si>
    <t>n.a. Eigentumsverhältnisse</t>
  </si>
  <si>
    <t>n.a. Landnutzung Code</t>
  </si>
  <si>
    <t>n.a. Null-Nachweis</t>
  </si>
  <si>
    <t>n.a. Beschriftung Mediendatei 1</t>
  </si>
  <si>
    <t>n.a. Beschriftung Mediendatei 2</t>
  </si>
  <si>
    <t>n.a. Beschriftung Mediendatei 3</t>
  </si>
  <si>
    <t>n.a. Pfadangabe Mediendatei 2</t>
  </si>
  <si>
    <t>n.a. Datenherkunft</t>
  </si>
  <si>
    <t>Pfadangabe Mediendatei 3</t>
  </si>
  <si>
    <t>hat Pfadangabe Mediendatei 3</t>
  </si>
  <si>
    <t>Media 3</t>
  </si>
  <si>
    <t>n.a. Pfadangabe Mediendatei 3</t>
  </si>
  <si>
    <t>file path 3</t>
  </si>
  <si>
    <t>Pfadangabe Datei 3</t>
  </si>
  <si>
    <t>occurrence_medium:path:3</t>
  </si>
  <si>
    <t>linked research object</t>
  </si>
  <si>
    <t>type of linked research object</t>
  </si>
  <si>
    <t>preview of linked research object</t>
  </si>
  <si>
    <t>Nicht importieren…Gattung</t>
  </si>
  <si>
    <t>Nicht importieren…Artname</t>
  </si>
  <si>
    <t>NO</t>
  </si>
  <si>
    <t>Saatgut beprobt</t>
  </si>
  <si>
    <t>Art nicht nachweisbar</t>
  </si>
  <si>
    <t>Individuen nur vegetativ</t>
  </si>
  <si>
    <t>Saatgut bzw. Sporen bei Begehung nicht weit genug entwickelt</t>
  </si>
  <si>
    <t>Schädigung durch Fraß, Pilze u.a.</t>
  </si>
  <si>
    <t>bei Begehung nur Blüten vorhanden</t>
  </si>
  <si>
    <t>anderer Grund</t>
  </si>
  <si>
    <t>seeds sampled</t>
  </si>
  <si>
    <t>species not tracable</t>
  </si>
  <si>
    <t>individuals only vegetatively</t>
  </si>
  <si>
    <t>seeds or spores not sufficiently developed at time of sampling</t>
  </si>
  <si>
    <t>only flowers present at time of sampling</t>
  </si>
  <si>
    <t>other reason</t>
  </si>
  <si>
    <t>more flowers than fruits</t>
  </si>
  <si>
    <t>more fruits than flowers</t>
  </si>
  <si>
    <t>only flowers</t>
  </si>
  <si>
    <t>only fruits</t>
  </si>
  <si>
    <t>keine Angabe</t>
  </si>
  <si>
    <t>damage caused by grubs, fungi, aso.</t>
  </si>
  <si>
    <t>not specified</t>
  </si>
  <si>
    <t>Kies</t>
  </si>
  <si>
    <t>Sand</t>
  </si>
  <si>
    <t>sandiger Lehm</t>
  </si>
  <si>
    <t>Lehm</t>
  </si>
  <si>
    <t>toniger Lehm</t>
  </si>
  <si>
    <t>Ton</t>
  </si>
  <si>
    <t>Schluff</t>
  </si>
  <si>
    <t>Torf</t>
  </si>
  <si>
    <t>gravel</t>
  </si>
  <si>
    <t>sand</t>
  </si>
  <si>
    <t>sandy clay</t>
  </si>
  <si>
    <t>clay</t>
  </si>
  <si>
    <t>loamy clay</t>
  </si>
  <si>
    <t>silt</t>
  </si>
  <si>
    <t>peat</t>
  </si>
  <si>
    <t>eben (0-5%)</t>
  </si>
  <si>
    <t>wellig (6-10%)</t>
  </si>
  <si>
    <t>hügelig (11-20%)</t>
  </si>
  <si>
    <t>moderat (21-30%)</t>
  </si>
  <si>
    <t>steil (&gt;30%)</t>
  </si>
  <si>
    <t>level (0-5%)</t>
  </si>
  <si>
    <t>undulating (6-10%)</t>
  </si>
  <si>
    <t>hilly (11-20%)</t>
  </si>
  <si>
    <t>moderate (21-30%)</t>
  </si>
  <si>
    <t>steep (&gt;30%)</t>
  </si>
  <si>
    <t>in Höhenlage (m)</t>
  </si>
  <si>
    <t>in Meßtischblatt</t>
  </si>
  <si>
    <t>ja</t>
  </si>
  <si>
    <t>nein</t>
  </si>
  <si>
    <t>teils</t>
  </si>
  <si>
    <t>yes</t>
  </si>
  <si>
    <t>no</t>
  </si>
  <si>
    <t>partly</t>
  </si>
  <si>
    <t>area worthy of protection</t>
  </si>
  <si>
    <t>landscape conservation area</t>
  </si>
  <si>
    <t>nature park</t>
  </si>
  <si>
    <t>biosphere reserve</t>
  </si>
  <si>
    <t>FFH area</t>
  </si>
  <si>
    <t>international bird sanctuary</t>
  </si>
  <si>
    <t>wetland of international importance</t>
  </si>
  <si>
    <t>wetland of national importance</t>
  </si>
  <si>
    <t>national park</t>
  </si>
  <si>
    <t>nature reserve</t>
  </si>
  <si>
    <t>protected biotope §25/30</t>
  </si>
  <si>
    <t>Gebiet sehr schutzwürdig</t>
  </si>
  <si>
    <t>Landschaftsschutzgebiet</t>
  </si>
  <si>
    <t>Naturpark</t>
  </si>
  <si>
    <t>Biosphärenreservat</t>
  </si>
  <si>
    <t>FFH Gebiet</t>
  </si>
  <si>
    <t>Int. Vogelschutzgebiet</t>
  </si>
  <si>
    <t>Feuchtgeb. int. Bedeutung</t>
  </si>
  <si>
    <t>Feuchtgeb. nat. Bedeutung</t>
  </si>
  <si>
    <t>Nationalpark</t>
  </si>
  <si>
    <t>Naturschutzgebiet</t>
  </si>
  <si>
    <t>Geschützter Biotop §25/30</t>
  </si>
  <si>
    <t>Nordost</t>
  </si>
  <si>
    <t>Südost</t>
  </si>
  <si>
    <t>Süd</t>
  </si>
  <si>
    <t>Südwest</t>
  </si>
  <si>
    <t>West</t>
  </si>
  <si>
    <t>Nordwest</t>
  </si>
  <si>
    <t>alle Himmelsrichtungen</t>
  </si>
  <si>
    <t>Ja-Nein-Werte (allg.)</t>
  </si>
  <si>
    <t>Exposition/vorherschende Himmelsrichtung</t>
  </si>
  <si>
    <t>fachsprachlich, abgekürzt</t>
  </si>
  <si>
    <t>N</t>
  </si>
  <si>
    <t>O</t>
  </si>
  <si>
    <t>SO</t>
  </si>
  <si>
    <t>SW</t>
  </si>
  <si>
    <t>W</t>
  </si>
  <si>
    <t>NW</t>
  </si>
  <si>
    <t>alle</t>
  </si>
  <si>
    <t>north</t>
  </si>
  <si>
    <t>north-east</t>
  </si>
  <si>
    <t>east</t>
  </si>
  <si>
    <t>south-east</t>
  </si>
  <si>
    <t>south</t>
  </si>
  <si>
    <t>south-west</t>
  </si>
  <si>
    <t>west</t>
  </si>
  <si>
    <t>north-west</t>
  </si>
  <si>
    <t>all directions</t>
  </si>
  <si>
    <t>englisch, abgekürzt</t>
  </si>
  <si>
    <t>NE</t>
  </si>
  <si>
    <t>SE</t>
  </si>
  <si>
    <t>all</t>
  </si>
  <si>
    <t>Aufnahmemethode bzw. Sammelhäufigkeit</t>
  </si>
  <si>
    <t>Erstbeprobung</t>
  </si>
  <si>
    <t>Wiederholungsbeprobung</t>
  </si>
  <si>
    <t>initial sampling</t>
  </si>
  <si>
    <t>repeated sampling</t>
  </si>
  <si>
    <t>Sammelvorgehen o. Sammelstrategie</t>
  </si>
  <si>
    <t>zufällig</t>
  </si>
  <si>
    <t>regelmäßig</t>
  </si>
  <si>
    <t>Transekt (linear)</t>
  </si>
  <si>
    <t>im Zentrum der Population</t>
  </si>
  <si>
    <t>am Rand der Population</t>
  </si>
  <si>
    <t>andere Beprobung</t>
  </si>
  <si>
    <t>random</t>
  </si>
  <si>
    <t>regular</t>
  </si>
  <si>
    <t>transect (linear)</t>
  </si>
  <si>
    <t>in the centre of the population</t>
  </si>
  <si>
    <t>at the edge of the population</t>
  </si>
  <si>
    <t>other sampling</t>
  </si>
  <si>
    <t>sauer</t>
  </si>
  <si>
    <t>neutral</t>
  </si>
  <si>
    <t>basisch</t>
  </si>
  <si>
    <t>pH Wertebreich</t>
  </si>
  <si>
    <t>acidic</t>
  </si>
  <si>
    <t>alkaline</t>
  </si>
  <si>
    <t>fruits/seeds already fallen</t>
  </si>
  <si>
    <t>seeds/fruits picked up from the ground</t>
  </si>
  <si>
    <t>fruits/seeds unevenly ripe</t>
  </si>
  <si>
    <t>only vegetative (without flowers, fruits, seeds)</t>
  </si>
  <si>
    <t>other</t>
  </si>
  <si>
    <t>nur vegetativ (ohne Blüten, Früchte, Samen)</t>
  </si>
  <si>
    <t>anders</t>
  </si>
  <si>
    <t>Eutrophierung; Nutzungsänderung (Umbruch, u.a.); Nutzungsaufgabe; Verfilzung; Verbuschung/Verwaldung; Tourismus/Naherholung; andere Gefährdungsursachen; nicht ersichtlich</t>
  </si>
  <si>
    <t>privat; Stiftung; Staat; Land; Gemeinde; gemeinnützige Vereinigung (NABU, BUND, …); Truppenübungsplatz;</t>
  </si>
  <si>
    <t>Auswahlliste der Sprachauswahl</t>
  </si>
  <si>
    <t>EUNIS habitate code</t>
  </si>
  <si>
    <t>FORMEL LET(Name1; Wert1OderBerechnung1; Name2; Wert2OderBerechnung2; …) für Spaltenköpfe</t>
  </si>
  <si>
    <t>Das äußerst rechte Übersetzungsfeld kann wahrscheinlich nur fehlerbewirkend inzwischen anderer Spalten umverschoben werden, also dazwischen irgendwo. Ich (Andreas) habe viele Möglichkeiten versucht, doch gelang es mir nicht, das äußerst rechte oder äußerst linke Übersetzungsfeld „sauber“ irgendwo dazwischen einzuordnen, zu verschieben, immer gerieten die XVERWEIS-Zellbereiche/-bezüge durcheinander</t>
  </si>
  <si>
    <t>Übersetzung_95</t>
  </si>
  <si>
    <t>feldschlüsselSammlDaten:133</t>
  </si>
  <si>
    <t>Biotopzustand</t>
  </si>
  <si>
    <t>hat Biotopzustand</t>
  </si>
  <si>
    <t>Nicht importieren…Biotopzustand</t>
  </si>
  <si>
    <t>No_import…Biotopzustand</t>
  </si>
  <si>
    <t>n.a. Biotopzustand</t>
  </si>
  <si>
    <t>Lebensraum-Zustand</t>
  </si>
  <si>
    <t>biotope condition</t>
  </si>
  <si>
    <t>biotope type</t>
  </si>
  <si>
    <t>Wertübersetzung_11</t>
  </si>
  <si>
    <t>Wertübersetzung_12</t>
  </si>
  <si>
    <t>Wertübersetzung_13</t>
  </si>
  <si>
    <t>Wertübersetzung_14</t>
  </si>
  <si>
    <t>Wertübersetzung_15</t>
  </si>
  <si>
    <t>Wertübersetzung_16</t>
  </si>
  <si>
    <t>Wertübersetzung_17</t>
  </si>
  <si>
    <t>Wertübersetzung_18</t>
  </si>
  <si>
    <t>Wertübersetzung_19</t>
  </si>
  <si>
    <t>Wertübersetzung_20</t>
  </si>
  <si>
    <t>Wertübersetzung_21</t>
  </si>
  <si>
    <t>Wertübersetzung_22</t>
  </si>
  <si>
    <t>Wertübersetzung_23</t>
  </si>
  <si>
    <t>Wertübersetzung_24</t>
  </si>
  <si>
    <t>Wertübersetzung_25</t>
  </si>
  <si>
    <t>Notizen zur Geländearbeit</t>
  </si>
  <si>
    <t>Übersetzung_96</t>
  </si>
  <si>
    <t>feldschlüsselSammlDaten:134</t>
  </si>
  <si>
    <t>Anmerkungen zur Geländearbeit</t>
  </si>
  <si>
    <t>hat Anmerkungen zur Geländearbeit</t>
  </si>
  <si>
    <t>Nicht importieren…Anmerkungen zur Geländearbeit</t>
  </si>
  <si>
    <t>No_import_Anmerkungen zur Geländearbeit</t>
  </si>
  <si>
    <t>n.a. Anzamerkungen zur Geländearbeit</t>
  </si>
  <si>
    <t>comments on fieldwork</t>
  </si>
  <si>
    <t>Versuch Listentrennung und Auswahllisten</t>
  </si>
  <si>
    <t>Letztes Trennzeichen löschen</t>
  </si>
  <si>
    <t>Liste in Einzelzellen auftrennen (mangels TEXTTEILEN(…))</t>
  </si>
  <si>
    <t>Zellauswahl aus Einzelzell-Listentext:</t>
  </si>
  <si>
    <t>privat; Stiftung; Staat; Land; Gemeinde; gemeinnützige Vereinigung (NABU, BUND, …); Truppenübungsplatz; und noch mehr;</t>
  </si>
  <si>
    <t>Auswahlformel Datenüberprüfung</t>
  </si>
  <si>
    <t>nur Blüten; mehr Blüten als Früchte; mehr Früchte als Blüten; nur Früchte; Früchte/Samen bereits abgefallen; Samen/Früchte vom Boden aufgelesen; Früchte/Samen ungleich reif; anders;</t>
  </si>
  <si>
    <t>nur Blüten; mehr Blüten als Früchte; mehr Früchte als Blüten; nur Früchte; Früchte/Samen bereits abgefallen; Samen/Früchte vom Boden aufgelesen; Früchte/Samen ungleich reif; nur vegetativ (ohne Blüten, Früchte, Samen); anders;</t>
  </si>
  <si>
    <t>privat; ONB; UNB; NGO; Neufund; Internet; sonstige Quelle</t>
  </si>
  <si>
    <t>Nord; Nordost; Ost; Südost; Süd; Südwest; West; Nordwest;</t>
  </si>
  <si>
    <t>Um sorglos neue Übersetzungsspalten einzufügen, *immer* inzwischen vorhandener Übersetzungsspalten einfügen – damit werden die Zellbezüge erneutermaßen von Excel ordentlich berichtig</t>
  </si>
  <si>
    <t>Auswahlstufen für Excel</t>
  </si>
  <si>
    <t>Formel Datenüberprüfung (für Vorauswahl)</t>
  </si>
  <si>
    <t>Baden-Württemberg; Bayern; Berlin; Brandenburg; Hansestadt Bremen; Hansestadt Hamburg; Hessen; Mecklenburg-Vorpommern; Niedersachsen; Nordrhein-Westfalen; Nordrhein-Westfalen; Rheinland-Pfalz; Saarland; Sachsen; Sachsen-Anhalt; Schleswig-Holstein; Thüringen</t>
  </si>
  <si>
    <t>FALSCH; WAHR;</t>
  </si>
  <si>
    <t>Küstenferne Meeresgebiete der Nordsee; Äussere Meeresgebiete der Ostsee; Flachwasserzonen der Nordsee (Sublitoral); Innere Gewässer der Ostsee (Bodden [inkl. Schlei], Haffe, Ästuare); Watt der Nordsee (Eulitoral, ohne Brack- und Salzwasserröhrichte); Hydrolitoral der Ostsee (episodisch trockenfallend, ohne Brackwasserröhrichte); Salzgrünland der Nordseeküste (Supralitoral); Salzgrünland, Brackwasserröhrichte und -Hochstaudenfluren des Geolitorals der Ostseeküste; Sände, Sand-, Geröll- und Blockstrände; Küstendünen; Fels- und Steilküsten; Äcker und Ackerbrache; Bauwerke; Deponien und Rieselfelder; Feldgehölze, Gebüsche, Hecken und Gehölzkulturen; Felsen, Block- und Schutthalden, Geröllfelder, Offene Bereiche mit Sandigem oder Bindigem Substrat; Felsen der Subalpinen bis Nivalen Stufe; Firn, Permanente Schneefelder und Gletscher; Fliessende Gewässer; Gebirgsrasen (Subalpine bis Alpine Stufe); Gebüsche der Hochmontanen bis Subalpinen Stufe; Gewässer der Subalpinen bis Alpinen Stufe; Großseggenriede; Grundwasser und Höhlengewässer; Hoch-, Zwischen- und Übergangsmoore; Höhlen (einschl. Stollen, Brunnenschächte etc.); Kleine, Unbefestigte Freiflächen Des Besiedelten Bereiches; Laub(Misch)Wälder und -Forste (Laubbaumanteil &gt; 50 %); Moore der Subalpinen bis Alpinen Stufe; Nadel(Misch)Wälder und -Forste; Quellen (inkl. Quellabfluss [Krenal]); Röhrichte (ohne Brackwasserröhrichte); Schneeböden, Schneetälchen; Stauden- und Lägerfluren der Hochmontanen bis Alpinen Stufe; Stehende Gewässer; Steinschutthalden und Schotterflächen der Subalpinen bis Alpinen Stufe; Subalpine Wälder; Trockenrasen sowie Grünland Trockener bis Frischer Standorte; Sandmagerrasen; Sandtrockenrasen; Verkehrsanlagen und Plätze; Waldfreie Niedermoore und Sümpfe, Grünland Nasser bis Feuchter Standorte (ohne Röhrichte und Großseggenrieder); Waldmäntel und Vorwälder, Spezielle Waldnutzungsformen; Wald- und Ufersäume, Staudenfluren; Zwergstrauchheiden; Zwergstrauchheiden der Subalpinen bis Alpinen Stufe;</t>
  </si>
  <si>
    <t>Wie kann man Auswahlstufen für eine Tabellenzelle einstellen oder ergänzen?</t>
  </si>
  <si>
    <t>Koordinaten, Erdmaßzahlen umrechnen (s. auch https://wiki.bgbm.org/wips-daten/index.php/Hilfe:Datentabellen)</t>
  </si>
  <si>
    <t>52.2690888888889</t>
  </si>
  <si>
    <t>Standortbeschreibung</t>
  </si>
  <si>
    <t>Samen od. Früchte vom Boden aufgelesen?</t>
  </si>
  <si>
    <t>wurden Samen od. Früchte vom Boden aufgelesen?</t>
  </si>
  <si>
    <t>fachsprachlich, BG XXX</t>
  </si>
  <si>
    <t>E1.29</t>
  </si>
  <si>
    <t>D2.38</t>
  </si>
  <si>
    <t>E1.3</t>
  </si>
  <si>
    <t>sicher; unsicher</t>
  </si>
  <si>
    <t>gewiß; ungewiß</t>
  </si>
  <si>
    <t>Bestimmung (sicher/unsicher…(un)gewiß)</t>
  </si>
  <si>
    <t>sicher</t>
  </si>
  <si>
    <t>unsicher</t>
  </si>
  <si>
    <t>gewiß</t>
  </si>
  <si>
    <t>ungewiß</t>
  </si>
  <si>
    <t>certain</t>
  </si>
  <si>
    <t>uncertain</t>
  </si>
  <si>
    <t>gewiss</t>
  </si>
  <si>
    <t>ungewiss</t>
  </si>
  <si>
    <t>Beprobungsgroßraum (Kürzel)</t>
  </si>
  <si>
    <t>vorläufig; abgeschlossen; Testdaten</t>
  </si>
  <si>
    <t>Taxon-Nummer (floraweb)</t>
  </si>
  <si>
    <t>hat (floraweb) Taxnr</t>
  </si>
  <si>
    <t>Taxnr (Ordnungszahl, floraweb)</t>
  </si>
  <si>
    <t>52°24'42''N</t>
  </si>
  <si>
    <t>Was sind die Mindestdaten der Saatgutsammlung?</t>
  </si>
  <si>
    <t>WAHR; FALSCH;</t>
  </si>
  <si>
    <t>Punktgenau darstellen; 100m; 1km; 2km; 10km; 100km</t>
  </si>
  <si>
    <t>Bedingte Formatierungen (wichtigste Formeln)</t>
  </si>
  <si>
    <t>Rote Liste-Einstufung</t>
  </si>
  <si>
    <t>kurz-Code</t>
  </si>
  <si>
    <t>G</t>
  </si>
  <si>
    <t>R</t>
  </si>
  <si>
    <t>V</t>
  </si>
  <si>
    <t>D</t>
  </si>
  <si>
    <t>*</t>
  </si>
  <si>
    <t>♦</t>
  </si>
  <si>
    <t>Code erläutert</t>
  </si>
  <si>
    <t>ausgestorben oder verschollen</t>
  </si>
  <si>
    <t>vom Aussterben bedroht</t>
  </si>
  <si>
    <t>stark gefährdet</t>
  </si>
  <si>
    <t>gefährdet</t>
  </si>
  <si>
    <t>Gefährdung unbekannten Ausmaßes</t>
  </si>
  <si>
    <t>extrem selten</t>
  </si>
  <si>
    <t>Vorwarnliste</t>
  </si>
  <si>
    <t>Daten unzureichend</t>
  </si>
  <si>
    <t>ungefährdet</t>
  </si>
  <si>
    <t>nicht bewertet</t>
  </si>
  <si>
    <t>extinct or missing</t>
  </si>
  <si>
    <t>threatened with extinction</t>
  </si>
  <si>
    <t>greatly endangered</t>
  </si>
  <si>
    <t>endangered</t>
  </si>
  <si>
    <t>threat of unknown magnitude</t>
  </si>
  <si>
    <t>extremely rare</t>
  </si>
  <si>
    <t>insufficient data</t>
  </si>
  <si>
    <t>unthreatened</t>
  </si>
  <si>
    <t>not evaluated</t>
  </si>
  <si>
    <t>Kurz-Code mit Erläuterung</t>
  </si>
  <si>
    <t>privat; Obere Naturschutzbehörde; Untere Naturschutzbehörde; gemeinnützige Vereinigung; Neufund; Internet; sonstige Quelle</t>
  </si>
  <si>
    <t>list of warn in advance</t>
  </si>
  <si>
    <t>allgemeinverständlich</t>
  </si>
  <si>
    <t>privat</t>
  </si>
  <si>
    <t>ONB</t>
  </si>
  <si>
    <t>UNB</t>
  </si>
  <si>
    <t>NGO</t>
  </si>
  <si>
    <t>Neufund</t>
  </si>
  <si>
    <t>Internet</t>
  </si>
  <si>
    <t>sonstige Quelle</t>
  </si>
  <si>
    <t>Obere Naturschutzbehörde</t>
  </si>
  <si>
    <t>Untere Naturschutzbehörde</t>
  </si>
  <si>
    <t>gemeinnützige Vereinigung</t>
  </si>
  <si>
    <t>Weltnetz</t>
  </si>
  <si>
    <t>Auswahlstufen für Mindestdaten hervorheben (Arbeitsblatt Feldübersetzungen)</t>
  </si>
  <si>
    <t>Bedingte Formatierungen müssen manchmal bereichshalber nachgeprüft werden, nachdem in einem Arbeitsblatt viel umverschoben, einverfügt oder spaltenvertauscht wurde usw.. Zwischenzeiliges Einfügen in einem Formatierungsbereich stört kaum, da Excel den Formatierungsbereich i.d.R. selbtätig nachrichtet.</t>
  </si>
  <si>
    <t>amtlos</t>
  </si>
  <si>
    <t>3 – gefährdet</t>
  </si>
  <si>
    <t>Übersetzung_97</t>
  </si>
  <si>
    <t>feldschlüsselSammlDaten:135</t>
  </si>
  <si>
    <t>Rote Liste (Kürzel)</t>
  </si>
  <si>
    <t>hat Rote Liste (Kürzel)</t>
  </si>
  <si>
    <t>Nicht importieren…Rote Liste (Kürzel)</t>
  </si>
  <si>
    <t>has Red List classification (abbr.)</t>
  </si>
  <si>
    <t>No_import…Rote Liste (Kürzel)</t>
  </si>
  <si>
    <t>n.a. Rote Liste (Kürzel)</t>
  </si>
  <si>
    <t>0; 1; 2; 3; G; R; V; D; *; ♦; -;</t>
  </si>
  <si>
    <t>0 – ausgestorben oder verschollen; 1 – vom Aussterben bedroht; 2 – stark gefährdet; 3 – gefährdet; G – Gefährdung unbekannten Ausmaßes; R – extrem selten; V – Vorwarnliste; D – Daten unzureichend; * – ungefährdet; ♦ – nicht bewertet; - – kein etablierter Nachweis</t>
  </si>
  <si>
    <t>BGBM; BG MZ; BG OS; BG RG;</t>
  </si>
  <si>
    <t>Herbarbeleg; Blatt; Bodenprobe; DNA-Probe; Foto;</t>
  </si>
  <si>
    <t>kein Beleg; Herbar; Blatt; Bodenprobe; DNA-Probe; Foto;</t>
  </si>
  <si>
    <r>
      <rPr>
        <sz val="11"/>
        <color theme="9" tint="0.39997558519241921"/>
        <rFont val="Calibri"/>
        <family val="2"/>
      </rPr>
      <t>✔</t>
    </r>
    <r>
      <rPr>
        <sz val="11"/>
        <color theme="1"/>
        <rFont val="Calibri"/>
        <family val="2"/>
        <charset val="1"/>
      </rPr>
      <t xml:space="preserve"> Feldübersetzungen – Ergänzende Erläuterung mit Formel »=Bezug-Erforderlichkeitsstufe &amp; "es Feld … "«</t>
    </r>
  </si>
  <si>
    <r>
      <rPr>
        <sz val="11"/>
        <color theme="9" tint="0.39997558519241921"/>
        <rFont val="Calibri"/>
        <family val="2"/>
      </rPr>
      <t>✔</t>
    </r>
    <r>
      <rPr>
        <sz val="11"/>
        <color theme="1"/>
        <rFont val="Calibri"/>
        <family val="2"/>
        <charset val="1"/>
      </rPr>
      <t xml:space="preserve"> Anmerkungen (Kommentare) für alle Felder „… außerdem“ als künstliches Ergänzungsfeld</t>
    </r>
  </si>
  <si>
    <t>LET-Vorlage-Formel für wertübersetzende Zwillingsspalte</t>
  </si>
  <si>
    <t>geeignete Datenkonzepte zusammensuchen</t>
  </si>
  <si>
    <t>Formelmäßig kommen zum Einsatz: XVERWEIS(…) für Übersetzungsbezüge (um Begriffe zuzuordnen), Bedingte Formatierungen (Start → Bedingte Formatierungen) zur Farbgestaltung und Eingabehilfe, und „Datenüberprüfung“ für Auswahlmöglichkeiten eines Einzelwertes (Daten → Datenüberprüfung).</t>
  </si>
  <si>
    <t>Was sind die ERFORDERLICHen Importfelder beim nachträglichen Datenergänzen, Datenüberschreiben?</t>
  </si>
  <si>
    <t>Derzeit: (1) „Akzession ID“, (2) „Aufnahmedatum (TT.MM.JJJJ)*“, und (3) eine der Koordinatenmöglichkeiten: „Koordinaten“ (51.28506N, 11.0996E) ODER „Nord“ (51.28506N) mit „Ost” (11.0996E) – und ERFORDERLICH bis WAHLFREI die „Externe ID des Datensatzes“, z.B. falls IPEN-Kennzeichnung in dieses Feld eingetragen wurde</t>
  </si>
  <si>
    <t>Wie kann man „fehlerfrei“ eine neue Übersetzungsspalte hinzufügen mit erneut richtigen Zellbezügen?</t>
  </si>
  <si>
    <t>im Beprobungsraum (Kürzel)</t>
  </si>
  <si>
    <t>Projektregion (Kürzel)</t>
  </si>
  <si>
    <t>»Saatgutaufsammlung« sei die Beispieltabelle zum Dateneingeben und Datenpflegen, mit umschaltbaren Spaltenköpfen für unterschiedliche Auswertungsfälle. Blatt »Import-Zwischenablage« ist als reine Datenwerte-Kopie gedacht nur für den Importschritt, der am besten nur die nötigsten Spalten enthält und als Excel-Arbeitsblatt herausgesondert abgespeichert wird, um nur ein XLSX-Import-Arbeitsblatt zu importieren.</t>
  </si>
  <si>
    <r>
      <t>=</t>
    </r>
    <r>
      <rPr>
        <sz val="10"/>
        <color theme="4"/>
        <rFont val="Courier New"/>
        <family val="3"/>
      </rPr>
      <t>LET</t>
    </r>
    <r>
      <rPr>
        <sz val="10"/>
        <color rgb="FFFF0000"/>
        <rFont val="Courier New"/>
        <family val="3"/>
      </rPr>
      <t xml:space="preserve">(
  </t>
    </r>
    <r>
      <rPr>
        <sz val="10"/>
        <color theme="1"/>
        <rFont val="Courier New"/>
        <family val="3"/>
      </rPr>
      <t>formelText;</t>
    </r>
    <r>
      <rPr>
        <sz val="10"/>
        <color theme="4"/>
        <rFont val="Courier New"/>
        <family val="3"/>
      </rPr>
      <t>FORMELTEXT</t>
    </r>
    <r>
      <rPr>
        <sz val="10"/>
        <color theme="1"/>
        <rFont val="Courier New"/>
        <family val="3"/>
      </rPr>
      <t xml:space="preserve">(A1); 
  anfangTextfund; </t>
    </r>
    <r>
      <rPr>
        <sz val="10"/>
        <color theme="4"/>
        <rFont val="Courier New"/>
        <family val="3"/>
      </rPr>
      <t>SUCHEN</t>
    </r>
    <r>
      <rPr>
        <sz val="10"/>
        <color theme="1"/>
        <rFont val="Courier New"/>
        <family val="3"/>
      </rPr>
      <t>("feldSchlüsselSammlDaten:";formelText); 
  endeTextfund;</t>
    </r>
    <r>
      <rPr>
        <sz val="10"/>
        <color theme="4"/>
        <rFont val="Courier New"/>
        <family val="3"/>
      </rPr>
      <t>SUCHEN</t>
    </r>
    <r>
      <rPr>
        <sz val="10"/>
        <color theme="1"/>
        <rFont val="Courier New"/>
        <family val="3"/>
      </rPr>
      <t xml:space="preserve">("""";formelText;anfangTextfund);
  feldSchlüssel; </t>
    </r>
    <r>
      <rPr>
        <sz val="10"/>
        <color theme="4"/>
        <rFont val="Courier New"/>
        <family val="3"/>
      </rPr>
      <t>TEIL</t>
    </r>
    <r>
      <rPr>
        <sz val="10"/>
        <color theme="1"/>
        <rFont val="Courier New"/>
        <family val="3"/>
      </rPr>
      <t xml:space="preserve">(formelText;anfangTextfund;endeTextfund-anfangTextfund);
  auswahlStufe; </t>
    </r>
    <r>
      <rPr>
        <sz val="10"/>
        <color theme="4"/>
        <rFont val="Courier New"/>
        <family val="3"/>
      </rPr>
      <t>XVERWEIS</t>
    </r>
    <r>
      <rPr>
        <sz val="10"/>
        <color theme="1"/>
        <rFont val="Courier New"/>
        <family val="3"/>
      </rPr>
      <t>(feldSchlüssel;Feldübersetzungen!$B$2:$CS$2;Feldübersetzungen!$B$14:$CS$14;"?"); 
  0=</t>
    </r>
    <r>
      <rPr>
        <sz val="10"/>
        <color theme="4"/>
        <rFont val="Courier New"/>
        <family val="3"/>
      </rPr>
      <t>ZÄHLENWENN</t>
    </r>
    <r>
      <rPr>
        <sz val="10"/>
        <color theme="1"/>
        <rFont val="Courier New"/>
        <family val="3"/>
      </rPr>
      <t xml:space="preserve">(auswahlStufe;"ERFORDERLICH*") + </t>
    </r>
    <r>
      <rPr>
        <sz val="10"/>
        <color theme="4"/>
        <rFont val="Courier New"/>
        <family val="3"/>
      </rPr>
      <t>ZÄHLENWENN</t>
    </r>
    <r>
      <rPr>
        <sz val="10"/>
        <color theme="1"/>
        <rFont val="Courier New"/>
        <family val="3"/>
      </rPr>
      <t xml:space="preserve">(auswahlStufe;"EMPFOHLEN*")
</t>
    </r>
    <r>
      <rPr>
        <sz val="10"/>
        <color rgb="FFFF0000"/>
        <rFont val="Courier New"/>
        <family val="3"/>
      </rPr>
      <t>)</t>
    </r>
  </si>
  <si>
    <r>
      <t>=</t>
    </r>
    <r>
      <rPr>
        <sz val="10"/>
        <color theme="4"/>
        <rFont val="Courier New"/>
        <family val="3"/>
      </rPr>
      <t>LET</t>
    </r>
    <r>
      <rPr>
        <sz val="10"/>
        <color rgb="FFFF0000"/>
        <rFont val="Courier New"/>
        <family val="3"/>
      </rPr>
      <t xml:space="preserve">(
  </t>
    </r>
    <r>
      <rPr>
        <sz val="10"/>
        <color theme="1"/>
        <rFont val="Courier New"/>
        <family val="3"/>
      </rPr>
      <t>formelText;</t>
    </r>
    <r>
      <rPr>
        <sz val="10"/>
        <color theme="4"/>
        <rFont val="Courier New"/>
        <family val="3"/>
      </rPr>
      <t>FORMELTEXT</t>
    </r>
    <r>
      <rPr>
        <sz val="10"/>
        <color theme="1"/>
        <rFont val="Courier New"/>
        <family val="3"/>
      </rPr>
      <t xml:space="preserve">(A1);
  anfangTextfund; </t>
    </r>
    <r>
      <rPr>
        <sz val="10"/>
        <color theme="4"/>
        <rFont val="Courier New"/>
        <family val="3"/>
      </rPr>
      <t>SUCHEN</t>
    </r>
    <r>
      <rPr>
        <sz val="10"/>
        <color theme="1"/>
        <rFont val="Courier New"/>
        <family val="3"/>
      </rPr>
      <t xml:space="preserve">("feldSchlüsselSammlDaten:"; formelText);
  endeTextfund; </t>
    </r>
    <r>
      <rPr>
        <sz val="10"/>
        <color theme="4"/>
        <rFont val="Courier New"/>
        <family val="3"/>
      </rPr>
      <t>SUCHEN</t>
    </r>
    <r>
      <rPr>
        <sz val="10"/>
        <color theme="1"/>
        <rFont val="Courier New"/>
        <family val="3"/>
      </rPr>
      <t xml:space="preserve">("""";formelText;anfangTextfund);
  feldSchlüssel; </t>
    </r>
    <r>
      <rPr>
        <sz val="10"/>
        <color theme="4"/>
        <rFont val="Courier New"/>
        <family val="3"/>
      </rPr>
      <t>TEIL</t>
    </r>
    <r>
      <rPr>
        <sz val="10"/>
        <color theme="1"/>
        <rFont val="Courier New"/>
        <family val="3"/>
      </rPr>
      <t xml:space="preserve">(formelText;anfangTextfund;endeTextfund-anfangTextfund);
  auswahlStufe; </t>
    </r>
    <r>
      <rPr>
        <sz val="10"/>
        <color theme="4"/>
        <rFont val="Courier New"/>
        <family val="3"/>
      </rPr>
      <t>XVERWEIS</t>
    </r>
    <r>
      <rPr>
        <sz val="10"/>
        <color theme="1"/>
        <rFont val="Courier New"/>
        <family val="3"/>
      </rPr>
      <t>(feldSchlüssel;Feldübersetzungen!$B$2:$CS$2;Feldübersetzungen!$B$14:$CS$14;"?");
  0&lt;</t>
    </r>
    <r>
      <rPr>
        <sz val="10"/>
        <color theme="4"/>
        <rFont val="Courier New"/>
        <family val="3"/>
      </rPr>
      <t>ZÄHLENWENN</t>
    </r>
    <r>
      <rPr>
        <sz val="10"/>
        <color theme="1"/>
        <rFont val="Courier New"/>
        <family val="3"/>
      </rPr>
      <t xml:space="preserve">(auswahlStufe;"ERFORDERLICH*")
</t>
    </r>
    <r>
      <rPr>
        <sz val="10"/>
        <color rgb="FFFF0000"/>
        <rFont val="Courier New"/>
        <family val="3"/>
      </rPr>
      <t>)</t>
    </r>
  </si>
  <si>
    <r>
      <t>=</t>
    </r>
    <r>
      <rPr>
        <sz val="11"/>
        <color theme="4"/>
        <rFont val="Courier New"/>
        <family val="3"/>
      </rPr>
      <t>ZÄHLENWENN</t>
    </r>
    <r>
      <rPr>
        <sz val="11"/>
        <color theme="1"/>
        <rFont val="Courier New"/>
        <family val="3"/>
      </rPr>
      <t xml:space="preserve">(B$14;"ERFORDERLICH*") + </t>
    </r>
    <r>
      <rPr>
        <sz val="11"/>
        <color theme="4"/>
        <rFont val="Courier New"/>
        <family val="3"/>
      </rPr>
      <t>ZÄHLENWENN</t>
    </r>
    <r>
      <rPr>
        <sz val="11"/>
        <color theme="1"/>
        <rFont val="Courier New"/>
        <family val="3"/>
      </rPr>
      <t>(B$14;"EMPFOHLEN*")&gt;0</t>
    </r>
  </si>
  <si>
    <t>Absicht: (1) eigenen Feldschlüssel finden und (2) Erfordernisstufe in Feldübersetzungen nachsuchen (idealerweise wenn Erfordernisstufe nur am Anfang der Zelle geschrieben wurde), und dann geeignete Schriftgestaltung …</t>
  </si>
  <si>
    <t>Absicht: (1) Erfordernisstufe in Feldübersetzungen nachsuchen (idealerweise wenn Erfordernisstufe nur am Anfang der Zelle geschrieben wurde), und dann geeignete Schriftgestaltung …</t>
  </si>
  <si>
    <r>
      <t>Umschaltbare Felderbeschriftungen für Blatt ›</t>
    </r>
    <r>
      <rPr>
        <b/>
        <i/>
        <sz val="11"/>
        <color theme="1"/>
        <rFont val="Calibri"/>
        <family val="2"/>
      </rPr>
      <t>Saatgutaufsammlung</t>
    </r>
    <r>
      <rPr>
        <b/>
        <sz val="11"/>
        <color theme="1"/>
        <rFont val="Calibri"/>
        <family val="2"/>
        <charset val="1"/>
      </rPr>
      <t>‹</t>
    </r>
  </si>
  <si>
    <t>Wie kann man die Spaltenköpfe ändern, umschalten?</t>
  </si>
  <si>
    <t>Warum eine Tabelle mit übersetzbaren Spaltenköpfen?</t>
  </si>
  <si>
    <r>
      <t xml:space="preserve">Im Arbeitsblatt „Hinweise“ kann man Feldbenennungen der Spaltenköpfe für das Blatt ›Saatgutaufsammlung‹ umschalten, wenn ein Spaltenkopf die übersetzungswirksame Formel enthält. Alle übersetzbaren Begrifflichkeiten für einen Spaltenkopf sollten hierbei im Arbeitsblatt </t>
    </r>
    <r>
      <rPr>
        <i/>
        <sz val="11"/>
        <color theme="1"/>
        <rFont val="Cambria"/>
        <family val="1"/>
      </rPr>
      <t>„Feldübersetzungen“</t>
    </r>
    <r>
      <rPr>
        <sz val="11"/>
        <color theme="1"/>
        <rFont val="Cambria"/>
        <family val="1"/>
      </rPr>
      <t xml:space="preserve"> weitergepflegt werden, dort können auch Ergänzungen eingefügt, oder Änderungen nachgepflegt werden, auch können Excel-Auswahlstufen vorverarbeitet werden, auf die dann eine Saatgutaufsammlung-Datenzelle vermittelst Excel-„Datenüberprüfung“ Auswahlfälle zur Dateneingabe anbietet (Tastenkürzel für Auswahlfälle: Alt + ↓).</t>
    </r>
  </si>
  <si>
    <r>
      <rPr>
        <b/>
        <i/>
        <sz val="11"/>
        <color theme="1"/>
        <rFont val="Cambria"/>
        <family val="1"/>
      </rPr>
      <t>Vorteile:</t>
    </r>
    <r>
      <rPr>
        <sz val="11"/>
        <color theme="1"/>
        <rFont val="Cambria"/>
        <family val="1"/>
      </rPr>
      <t xml:space="preserve"> In einer Tabelle mit übersetzbaren Feldbenennungen, Spaltenköpfen kann jeder seine eigenen Feldbezeichnungen weiterpflegen und gleichzeitig für einen Datenimport einfach im Arbeitsblatt „Hinweise“ umschalten, oder es für einen anderen Auswertungsfall umschalten. Desgleichen können dieselben Daten zur englischen Auswertungen und Veröffentlichung leichter umgestaltet werden als mit händischem Nachumschreiben. Wenn sich Importfeldbezeichnungen ändern, kann man leicht die Übersetzungstabelle ‚Feldübersetzung‘ nachbessern, oder Begrifflichkeiten den eigenen Bedürfnissen angleichen. </t>
    </r>
    <r>
      <rPr>
        <b/>
        <i/>
        <sz val="11"/>
        <color theme="1"/>
        <rFont val="Cambria"/>
        <family val="1"/>
      </rPr>
      <t>Nachteile:</t>
    </r>
    <r>
      <rPr>
        <sz val="11"/>
        <color theme="1"/>
        <rFont val="Cambria"/>
        <family val="1"/>
      </rPr>
      <t xml:space="preserve"> Die eigentliche Datentabelle kann schnell riesengroß werden falls man alle Excelbequemlichkeiten nutzen will (z.B. Eingabefälle/Auswahlstufen vermittels Excel-Datenzellüberprüfung oder sprachliche Zellwertübersetzungen einer Eingabespalte in eine Geschwisterspalte, z.B. </t>
    </r>
    <r>
      <rPr>
        <i/>
        <sz val="11"/>
        <color theme="1"/>
        <rFont val="Cambria"/>
        <family val="1"/>
      </rPr>
      <t>Rote Liste (Einstüfung)</t>
    </r>
    <r>
      <rPr>
        <sz val="11"/>
        <color theme="1"/>
        <rFont val="Cambria"/>
        <family val="1"/>
      </rPr>
      <t xml:space="preserve"> → # → </t>
    </r>
    <r>
      <rPr>
        <i/>
        <sz val="11"/>
        <color theme="1"/>
        <rFont val="Cambria"/>
        <family val="1"/>
      </rPr>
      <t>Rote Liste (Kürzel)</t>
    </r>
    <r>
      <rPr>
        <sz val="11"/>
        <color theme="1"/>
        <rFont val="Cambria"/>
        <family val="1"/>
      </rPr>
      <t>, mit Hilfe der Formelvorlagen im Blatt „Datenwertübersetzung“). Gegebenenfalls mindert das Löschen bedingter Formatierungen bei großen Datenmengen auch den Rechenaufwand. Alle Bedingten Formatierungen gelöscht und alle Datenzellüberprüfungen gelöscht samt unnötiger Tabellen mindert etwa 14 kB Speichergröße oder vermutlich 5-10% der Gesamtspeichergröße.</t>
    </r>
  </si>
  <si>
    <r>
      <t>Alle Felder im Arbeitsblatt „Feldübersetzungen“ mit Erforderlichkeitsstufe „</t>
    </r>
    <r>
      <rPr>
        <b/>
        <i/>
        <sz val="11"/>
        <color theme="9" tint="-0.249977111117893"/>
        <rFont val="Cambria"/>
        <family val="1"/>
      </rPr>
      <t>ERFORDERLICH</t>
    </r>
    <r>
      <rPr>
        <sz val="11"/>
        <color theme="1"/>
        <rFont val="Cambria"/>
        <family val="1"/>
      </rPr>
      <t>“ (=unabdingbar) bis „</t>
    </r>
    <r>
      <rPr>
        <b/>
        <sz val="11"/>
        <color theme="9" tint="-0.249977111117893"/>
        <rFont val="Cambria"/>
        <family val="1"/>
      </rPr>
      <t>EMPFOHLEN</t>
    </r>
    <r>
      <rPr>
        <sz val="11"/>
        <color theme="1"/>
        <rFont val="Cambria"/>
        <family val="1"/>
      </rPr>
      <t xml:space="preserve">“ (=sollte befüllt sein) sind als Mindestdaten gedacht (s. Tabelle „Feldübersetzung“ mit Einzelheiten), strenggenommen sind die </t>
    </r>
    <r>
      <rPr>
        <b/>
        <i/>
        <sz val="11"/>
        <color theme="9" tint="-0.249977111117893"/>
        <rFont val="Cambria"/>
        <family val="1"/>
      </rPr>
      <t>ERFORDERLICH</t>
    </r>
    <r>
      <rPr>
        <sz val="11"/>
        <color theme="1"/>
        <rFont val="Cambria"/>
        <family val="1"/>
      </rPr>
      <t>en Felder die Mindestgrunddaten, ohne die nichts läuft. Bedingte Formatierungen (s. unten) versuchen gestalterisch dem Auge zu helfen, um Mindestdatenfelder leichter zu erkennen, in der Zeile Erforderlichkeitsstufe und in den Spaltenköpfen der eigentlichen Dateneingabetabelle „Saatgutaufsammlung“.</t>
    </r>
  </si>
  <si>
    <r>
      <t xml:space="preserve">Das beste ist, die letzte Datenzeile zeilenweise soweit nach unten kopierend auszuweiten, um soviele Zeilen als man braucht, und dann diese neuen Zellen vermittels </t>
    </r>
    <r>
      <rPr>
        <i/>
        <sz val="11"/>
        <color theme="1"/>
        <rFont val="Cambria"/>
        <family val="1"/>
      </rPr>
      <t>[Entf]</t>
    </r>
    <r>
      <rPr>
        <sz val="11"/>
        <color theme="1"/>
        <rFont val="Cambria"/>
        <family val="1"/>
      </rPr>
      <t xml:space="preserve"> leeren. Somit müßten alle Formateinstellungen und Auswahlstufen gleichfalls richtig mit übertragen werden. Die bequeme Art wäre eine Excel-Tabelle festlegend zu definieren, aber dieserlei Tabelle kann nur mit unwandelbaren Spaltenköpfen arbeiten. </t>
    </r>
    <r>
      <rPr>
        <i/>
        <sz val="11"/>
        <color theme="1"/>
        <rFont val="Cambria"/>
        <family val="1"/>
      </rPr>
      <t>Hinweis:</t>
    </r>
    <r>
      <rPr>
        <sz val="11"/>
        <color theme="1"/>
        <rFont val="Cambria"/>
        <family val="1"/>
      </rPr>
      <t xml:space="preserve"> Die definierten Auswahlfälle in Zellen haben den Nachteil, je mehr Zellen diese Zusatzeigenschaften haben desto übermäßig groß wird die Exceldatei, um Speicherei und Rechenüberlastung zu sparen kann es sinnvoll sein die Zellen-Datenüberprüfung bei riesigen Tabellen gänzlich zu entfernen.</t>
    </r>
  </si>
  <si>
    <r>
      <t xml:space="preserve">Eher zu vermeiden: Das Verschieben von Übersetzungsspalten ergibt Kuddelmuddel für die Bedingten Formatierungen zum Prüfen doppelter Zeilenwerte, die dann im Ganzen mehr oder weniger nutzlos werden und nach Verschieben von Hand neu geprüft werden müssen (siehe Bereich: </t>
    </r>
    <r>
      <rPr>
        <i/>
        <sz val="11"/>
        <color theme="1"/>
        <rFont val="Cambria"/>
        <family val="1"/>
      </rPr>
      <t>Start</t>
    </r>
    <r>
      <rPr>
        <sz val="11"/>
        <color theme="1"/>
        <rFont val="Cambria"/>
        <family val="1"/>
      </rPr>
      <t xml:space="preserve"> → </t>
    </r>
    <r>
      <rPr>
        <i/>
        <sz val="11"/>
        <color theme="1"/>
        <rFont val="Cambria"/>
        <family val="1"/>
      </rPr>
      <t>Bedingte Formatierung</t>
    </r>
    <r>
      <rPr>
        <sz val="11"/>
        <color theme="1"/>
        <rFont val="Cambria"/>
        <family val="1"/>
      </rPr>
      <t xml:space="preserve"> → </t>
    </r>
    <r>
      <rPr>
        <i/>
        <sz val="11"/>
        <color theme="1"/>
        <rFont val="Cambria"/>
        <family val="1"/>
      </rPr>
      <t>Regeln verwalten</t>
    </r>
    <r>
      <rPr>
        <sz val="11"/>
        <color theme="1"/>
        <rFont val="Cambria"/>
        <family val="1"/>
      </rPr>
      <t> …). Das Finden der richtigen Übersetzungsspalte ist für Excel völlig gleichgültig, wo die Übersetzungsspalte sich befindet – Hauptsache ist, es wird der richtige Feldschlüssel gefunden, den es nur eineinzig geben darf.</t>
    </r>
  </si>
  <si>
    <r>
      <t xml:space="preserve">In den </t>
    </r>
    <r>
      <rPr>
        <i/>
        <sz val="11"/>
        <color theme="1"/>
        <rFont val="Cambria"/>
        <family val="1"/>
      </rPr>
      <t>Feldübersetzungen</t>
    </r>
    <r>
      <rPr>
        <sz val="11"/>
        <color theme="1"/>
        <rFont val="Cambria"/>
        <family val="1"/>
      </rPr>
      <t xml:space="preserve"> ist es besser, dafür Sorge zu tragen, Zellenwerte entweder mit F2 (=Zellen-Inhalt bearbeiten) und dann den Wert einzufügen (so bleibt die Formatierung und Bedingte Formatierungen erhalten) ODER falls man Zellenwerte vermittels </t>
    </r>
    <r>
      <rPr>
        <i/>
        <sz val="11"/>
        <color theme="1"/>
        <rFont val="Cambria"/>
        <family val="1"/>
      </rPr>
      <t>Strg + v</t>
    </r>
    <r>
      <rPr>
        <sz val="11"/>
        <color theme="1"/>
        <rFont val="Cambria"/>
        <family val="1"/>
      </rPr>
      <t xml:space="preserve"> einfügte, dann besser als </t>
    </r>
    <r>
      <rPr>
        <i/>
        <sz val="11"/>
        <color theme="1"/>
        <rFont val="Cambria"/>
        <family val="1"/>
      </rPr>
      <t xml:space="preserve">nur-Wert </t>
    </r>
    <r>
      <rPr>
        <sz val="11"/>
        <color theme="1"/>
        <rFont val="Cambria"/>
        <family val="1"/>
      </rPr>
      <t xml:space="preserve">einfügen, z.B. </t>
    </r>
    <r>
      <rPr>
        <i/>
        <sz val="11"/>
        <color theme="1"/>
        <rFont val="Cambria"/>
        <family val="1"/>
      </rPr>
      <t>Strg. + v</t>
    </r>
    <r>
      <rPr>
        <sz val="11"/>
        <color theme="1"/>
        <rFont val="Cambria"/>
        <family val="1"/>
      </rPr>
      <t xml:space="preserve">, dann </t>
    </r>
    <r>
      <rPr>
        <i/>
        <sz val="11"/>
        <color theme="1"/>
        <rFont val="Cambria"/>
        <family val="1"/>
      </rPr>
      <t>Strg.</t>
    </r>
    <r>
      <rPr>
        <sz val="11"/>
        <color theme="1"/>
        <rFont val="Cambria"/>
        <family val="1"/>
      </rPr>
      <t xml:space="preserve"> drücken, dann … </t>
    </r>
    <r>
      <rPr>
        <i/>
        <sz val="11"/>
        <color theme="1"/>
        <rFont val="Cambria"/>
        <family val="1"/>
      </rPr>
      <t>Werte</t>
    </r>
    <r>
      <rPr>
        <sz val="11"/>
        <color theme="1"/>
        <rFont val="Cambria"/>
        <family val="1"/>
      </rPr>
      <t xml:space="preserve"> (auswählen), ODER Inhalte als nur Werte einfügen vermittels </t>
    </r>
    <r>
      <rPr>
        <i/>
        <sz val="11"/>
        <color theme="1"/>
        <rFont val="Cambria"/>
        <family val="1"/>
      </rPr>
      <t>Strg + Alt + v</t>
    </r>
    <r>
      <rPr>
        <sz val="11"/>
        <color theme="1"/>
        <rFont val="Cambria"/>
        <family val="1"/>
      </rPr>
      <t>, dann „Werte“ – damit werden Einfügungen als reine Werte eingefügt, ohne Formatierungen</t>
    </r>
  </si>
  <si>
    <r>
      <t xml:space="preserve">Jeder dieser künstlichen »feldschlüsselSammlDaten…« darf nur einmal vorhanden sein, andernfalls wird’s Kuddelmuddel ;-) … daher sind </t>
    </r>
    <r>
      <rPr>
        <i/>
        <sz val="11"/>
        <color theme="1"/>
        <rFont val="Cambria"/>
        <family val="1"/>
      </rPr>
      <t>Bedingte Formatierungen</t>
    </r>
    <r>
      <rPr>
        <sz val="11"/>
        <color theme="1"/>
        <rFont val="Cambria"/>
        <family val="1"/>
      </rPr>
      <t xml:space="preserve"> „Doppelter Wert“ solchen Zeilen anbefohlen, um zu überprüfen lassen, daß alle »feldschlüsselSammlDaten…« eineinzig bleiben, und es farblich (rot) hervorgehoben wird, wenn ein Doppelwert vorkommt. Es kann sein, daß man nach längerem Überarbeiten dieses Tabellenblattes, man diese Bedingten Formatierungen von Zeit zu Zeit überprüfen muß, z.B. wenn Verschiebungen gemacht wurden, und der Formelbreich Bedingter Formatierungen unbewußt zerteilt wurde o.ä..</t>
    </r>
  </si>
  <si>
    <r>
      <t xml:space="preserve">Beim Einfügen neuer Begriffsübersetzungen möglichst </t>
    </r>
    <r>
      <rPr>
        <i/>
        <sz val="11"/>
        <color theme="1"/>
        <rFont val="Cambria"/>
        <family val="1"/>
      </rPr>
      <t>alle neuen Leerzeilen-Übersetzungen</t>
    </r>
    <r>
      <rPr>
        <sz val="11"/>
        <color theme="1"/>
        <rFont val="Cambria"/>
        <family val="1"/>
      </rPr>
      <t xml:space="preserve"> ausfüllen (fachsprachlich, WIPs; … ; englisch usw.)</t>
    </r>
  </si>
  <si>
    <r>
      <t xml:space="preserve">Die FORMEL LET() versucht die funktionalen Zusammenhänge besser zu beschreiben, die FORMEL XVERWEIS(…; …; XVERWEIS(…)) bewirkt die eigentliche Übersetzung. </t>
    </r>
    <r>
      <rPr>
        <b/>
        <sz val="11"/>
        <color theme="1"/>
        <rFont val="Cambria"/>
        <family val="1"/>
      </rPr>
      <t>Verwendung:</t>
    </r>
    <r>
      <rPr>
        <sz val="11"/>
        <color theme="1"/>
        <rFont val="Cambria"/>
        <family val="1"/>
      </rPr>
      <t xml:space="preserve"> Die kopierte FORMEL irgendwo textlich zwischenhalber einfügen, um die eigentliche Formel zur Kopfspaltenübersetzung zu erhalten, und dann den Formel-Text in den gewünschten Spaltenkopf einfügen – oder für Fortgeschrittene: (1) FORMEL-Zelle kopieren, (2) in gewünschten Spaltenkopf einfügen mit </t>
    </r>
    <r>
      <rPr>
        <i/>
        <sz val="11"/>
        <color theme="1"/>
        <rFont val="Cambria"/>
        <family val="1"/>
      </rPr>
      <t>Strg + Alt + V</t>
    </r>
    <r>
      <rPr>
        <sz val="11"/>
        <color theme="1"/>
        <rFont val="Cambria"/>
        <family val="1"/>
      </rPr>
      <t xml:space="preserve"> (3) Einfügen als </t>
    </r>
    <r>
      <rPr>
        <i/>
        <sz val="11"/>
        <color theme="1"/>
        <rFont val="Cambria"/>
        <family val="1"/>
      </rPr>
      <t>„Werte“</t>
    </r>
    <r>
      <rPr>
        <sz val="11"/>
        <color theme="1"/>
        <rFont val="Cambria"/>
        <family val="1"/>
      </rPr>
      <t xml:space="preserve">, (4) </t>
    </r>
    <r>
      <rPr>
        <i/>
        <sz val="11"/>
        <color theme="1"/>
        <rFont val="Cambria"/>
        <family val="1"/>
      </rPr>
      <t>F2</t>
    </r>
    <r>
      <rPr>
        <sz val="11"/>
        <color theme="1"/>
        <rFont val="Cambria"/>
        <family val="1"/>
      </rPr>
      <t xml:space="preserve"> Zelle bearbeiten (5) Textformatzeichen am Zellenanfang (') löschen, dann sollte die Formel wirksam werden.</t>
    </r>
  </si>
  <si>
    <t>Herbardatenimport überdenken, ob Forschungsobjekte vereint mit Bildern, oder Forschungsobjekte gesondert von Bildern</t>
  </si>
  <si>
    <t>Die eigentliche Datenfelderbenennung, die Auswahlstufen und die Erforderlichkeitsstufe sind so gadacht, daß sie im Blatt »Feldübersetzungen« begrifflich gepflegt werden, und von dort aus über Formel-Bezüge (…) im Datenblatt »Saatgutaufsammlung« wirksam angewendet werden.</t>
  </si>
  <si>
    <t>1; 2-5; 6-10; 11-25; 26-50; 51-100; 101-1000; &gt;1000;</t>
  </si>
  <si>
    <t>Auswählstufen fachsprachlich, neu bedacht</t>
  </si>
  <si>
    <r>
      <rPr>
        <sz val="11"/>
        <color theme="9" tint="0.39997558519241921"/>
        <rFont val="Calibri"/>
        <family val="2"/>
      </rPr>
      <t>✔</t>
    </r>
    <r>
      <rPr>
        <sz val="11"/>
        <color theme="1"/>
        <rFont val="Calibri"/>
        <family val="2"/>
        <charset val="1"/>
      </rPr>
      <t xml:space="preserve"> Kommentar: PLANK, ANDREAS: Obige Auswahlstufen (=Textliste in einer Zelle) werden hier selbtätig in Zeilenzellen umverwandelt (aber mangels TEXTTEILEN() )</t>
    </r>
  </si>
  <si>
    <r>
      <rPr>
        <sz val="11"/>
        <color theme="9" tint="0.39997558519241921"/>
        <rFont val="Calibri"/>
        <family val="2"/>
      </rPr>
      <t>✔</t>
    </r>
    <r>
      <rPr>
        <sz val="11"/>
        <color theme="1"/>
        <rFont val="Calibri"/>
        <family val="2"/>
        <charset val="1"/>
      </rPr>
      <t xml:space="preserve"> Kommentar: PLANK, ANDREAS: bevorzugte neu bedachte Auswahlstufen verwendbar (s. Anzahl Samen)</t>
    </r>
  </si>
  <si>
    <t>Dieses Tabellenblatt ist gedacht für selbstübersetzende Einzelwerte zwischen 2 wertgleichen Spalten, z.B. Rote Liste Einstufung (ausführlich) → Rote Liste (Kürzel), allso aus einer Urdatenspalte in eine (benachbarte) Übersetzungsspalte hinübersetzt. Allgemeine Wirkungsweise: XVERWEIS(HIERWERT; Übersetzung.SUCH-Bereich; Übersetzung.GEFUNDEN-Bereich(=Rückgabe); "Wert-falls-unauffindbar"). Der **Textwert** einer LET-Vorlage-Formel sei die Vorlage zur eigentlichen Spalten-Werte-Übersetzung (»HIER-BEZUGSZELLE-NACHBARSPALTE« = Zellbezug von gewünschtem Einzelwert, der in der eigentlichen Datenspalte übersetzt werden soll). Einige Datenwertübersetzungen sind rein beispielhalber im Blatt ›Saatgutsammlung‹ für die Felder [Hangneigung] und [Rote Liste (Einstufung)] und [Phänologischer Zustand] gegeben, hervorgehoben durch Vorlage »Übersetzung hervorheben«. Und welche Übersetzungsrichtung hier in der LET-Vorlage-Formel erwünscht ist, stellt man am besten vermittelst Excel-Bearbeitungsleiste ein, wobei die Zellbezüge für ZeUrsprWert und ZeÜbWert bedeuten, daß  Übersetzungsbegriffe vom Zellbezug ZeUrsprWert → hinübersetzt nach ZeÜbWert bewerkstelligt werden – auf welche „Übersetzungsrichtung“ man sich nun beziehen und festlegen will, das kann hier in der Vorlage-Formel umverändert werden.</t>
  </si>
  <si>
    <t>Wie kann man Datenzeilen in ›Saatgutsammlung‹ ohnmangelhaft anfügen?</t>
  </si>
  <si>
    <r>
      <t xml:space="preserve">Im Excel-Bereich </t>
    </r>
    <r>
      <rPr>
        <i/>
        <sz val="11"/>
        <color theme="1"/>
        <rFont val="Cambria"/>
        <family val="1"/>
      </rPr>
      <t>Daten → Datenüberprüfen</t>
    </r>
    <r>
      <rPr>
        <sz val="11"/>
        <color theme="1"/>
        <rFont val="Cambria"/>
        <family val="1"/>
      </rPr>
      <t xml:space="preserve"> und nachfolgenden Einstellungen kann eine Zellen-Listen-Vorauswahl (engl. dropdown, wahrlich: Fälle, Auswahlfälle) erwirkt werden. Die Fälle dieser Datenüberprüfung kann Excel selbtätig aus dem Übersetzungs-Arbeitsblatt </t>
    </r>
    <r>
      <rPr>
        <i/>
        <sz val="11"/>
        <color theme="1"/>
        <rFont val="Cambria"/>
        <family val="1"/>
      </rPr>
      <t>„Feldübersetzungen“</t>
    </r>
    <r>
      <rPr>
        <sz val="11"/>
        <color theme="1"/>
        <rFont val="Cambria"/>
        <family val="1"/>
      </rPr>
      <t xml:space="preserve"> beziehen. Eine Bezugsformel dieser Auswahlfälle ist im Arbeitsblatt </t>
    </r>
    <r>
      <rPr>
        <i/>
        <sz val="11"/>
        <color theme="1"/>
        <rFont val="Cambria"/>
        <family val="1"/>
      </rPr>
      <t>„Feldübersetzungen“</t>
    </r>
    <r>
      <rPr>
        <sz val="11"/>
        <color theme="1"/>
        <rFont val="Cambria"/>
        <family val="1"/>
      </rPr>
      <t xml:space="preserve"> dargeboten und meistenteils auch eingepflegt. In „</t>
    </r>
    <r>
      <rPr>
        <i/>
        <sz val="11"/>
        <color theme="1"/>
        <rFont val="Cambria"/>
        <family val="1"/>
      </rPr>
      <t>Feldübersetzungen</t>
    </r>
    <r>
      <rPr>
        <sz val="11"/>
        <color theme="1"/>
        <rFont val="Cambria"/>
        <family val="1"/>
      </rPr>
      <t xml:space="preserve">“ wird aus einer Semikolon-Liste ein künstliches Zellenfeld (Matrix, Array) erzeugt, auf das die Datenüberprüfung formelmäßig zugreift. Will man die Auswahlvorgaben umändern, so ändert man am besten die Begrifflichkeiten der Auswahlstufen-Semikolon-Liste oder man ändert den Bezug zu einer neuen Auswahlstufen-Semikolon-Liste. Die schon eingestellte Datenüberprüfung für eine Eingabezelle in ›Saatgutsammlung‹ bleibt unberührt, da wir formelhalber Auswahlwerte beziehen und somit die neuen Auswahlwerte eigentlich einwandfrei durchgereicht werden sollten. Die Auswahlfälle sollten also deshalb immer im Arbeitsblatt </t>
    </r>
    <r>
      <rPr>
        <i/>
        <sz val="11"/>
        <color theme="1"/>
        <rFont val="Cambria"/>
        <family val="1"/>
      </rPr>
      <t>„Feldübersetzungen“</t>
    </r>
    <r>
      <rPr>
        <sz val="11"/>
        <color theme="1"/>
        <rFont val="Cambria"/>
        <family val="1"/>
      </rPr>
      <t xml:space="preserve"> gepflegt werden, von wo sie formelmäßig bezogen werden können.</t>
    </r>
  </si>
  <si>
    <t>Kopfzeile „Saatgutaufsammlung“ entfetten (=ohne: ERFORDERLICH, EMPFOHLEN)</t>
  </si>
  <si>
    <t>Kopfzeile „Saatgutaufsammlung“ ausfüllen (=ERFORDERLICH)</t>
  </si>
  <si>
    <t>dc:provenance</t>
  </si>
  <si>
    <t>dwc:occurrenceStatus</t>
  </si>
  <si>
    <t>ac:caption | dcterms:description</t>
  </si>
  <si>
    <t>dcterms:source</t>
  </si>
  <si>
    <t>Reihung</t>
  </si>
  <si>
    <t>geordnet</t>
  </si>
  <si>
    <t>bestätigt durch</t>
  </si>
  <si>
    <t>dcterms:modified</t>
  </si>
  <si>
    <r>
      <t>Das Blatt »Saatgutaufsammlung« enthält beispielhalber fast alle derzeit vorliegenden Übersetzungsspalten (überflüssige Spalten, einige des BG Berlins, können einfach gelöscht werden). Mindestdatenfelder haben die Erforderlichkeitsstufen „</t>
    </r>
    <r>
      <rPr>
        <b/>
        <i/>
        <sz val="11"/>
        <color theme="9" tint="-0.249977111117893"/>
        <rFont val="Cambria"/>
        <family val="1"/>
      </rPr>
      <t>ERFORDERLICH</t>
    </r>
    <r>
      <rPr>
        <sz val="11"/>
        <color theme="1"/>
        <rFont val="Cambria"/>
        <family val="1"/>
      </rPr>
      <t>“ (=unabdingbar) und „</t>
    </r>
    <r>
      <rPr>
        <b/>
        <sz val="11"/>
        <color theme="9" tint="-0.249977111117893"/>
        <rFont val="Cambria"/>
        <family val="1"/>
      </rPr>
      <t>EMPFOHLEN</t>
    </r>
    <r>
      <rPr>
        <sz val="11"/>
        <color theme="1"/>
        <rFont val="Cambria"/>
        <family val="1"/>
      </rPr>
      <t xml:space="preserve">“ (=sollte befüllt sein, s. Blatt »Feldübersetzungen«), und diese sind durch </t>
    </r>
    <r>
      <rPr>
        <i/>
        <sz val="11"/>
        <color theme="1"/>
        <rFont val="Cambria"/>
        <family val="1"/>
      </rPr>
      <t>Bedingte Formatierung</t>
    </r>
    <r>
      <rPr>
        <sz val="11"/>
        <color theme="1"/>
        <rFont val="Cambria"/>
        <family val="1"/>
      </rPr>
      <t xml:space="preserve"> hervorgehoben. Neue übersetzbare Datenspalten können ergänzt werden oder vorhandene Namensbegrifflichkeiten eigenem Belieben nach verändert werden – siehe auch Blatt »Dokumentation« und »Feldübersetzungen« – wobei die Übersetzung vermittelst eindeutiger Felddatenschlüssel bewirkt wird.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</si>
</sst>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
  </numFmts>
  <fonts count="48" x14ac:knownFonts="1">
    <font>
      <sz val="11"/>
      <color theme="1"/>
      <name val="Calibri"/>
      <family val="2"/>
      <charset val="1"/>
    </font>
    <font>
      <b/>
      <sz val="11"/>
      <color theme="1"/>
      <name val="Calibri"/>
      <family val="2"/>
      <charset val="1"/>
    </font>
    <font>
      <b/>
      <sz val="11"/>
      <color theme="3"/>
      <name val="Calibri"/>
      <family val="2"/>
      <charset val="1"/>
    </font>
    <font>
      <sz val="11"/>
      <color theme="8" tint="-0.249977111117893"/>
      <name val="Calibri"/>
      <family val="2"/>
      <charset val="1"/>
    </font>
    <font>
      <i/>
      <sz val="11"/>
      <color theme="1"/>
      <name val="Calibri"/>
      <family val="2"/>
      <charset val="1"/>
    </font>
    <font>
      <sz val="9"/>
      <color theme="0" tint="-0.249977111117893"/>
      <name val="Calibri"/>
      <family val="2"/>
      <charset val="1"/>
    </font>
    <font>
      <sz val="9"/>
      <color theme="8" tint="0.39988402966399123"/>
      <name val="Calibri"/>
      <family val="2"/>
      <charset val="1"/>
    </font>
    <font>
      <sz val="10"/>
      <name val="Arial"/>
      <family val="2"/>
    </font>
    <font>
      <sz val="9"/>
      <color rgb="FF000000"/>
      <name val="Segoe UI"/>
      <family val="2"/>
      <charset val="1"/>
    </font>
    <font>
      <i/>
      <sz val="9"/>
      <color rgb="FF000000"/>
      <name val="Segoe UI"/>
      <family val="2"/>
      <charset val="1"/>
    </font>
    <font>
      <b/>
      <sz val="9"/>
      <color rgb="FF000000"/>
      <name val="Segoe UI"/>
      <family val="2"/>
      <charset val="1"/>
    </font>
    <font>
      <sz val="9"/>
      <color rgb="FF000000"/>
      <name val="Segoe UI"/>
      <family val="2"/>
    </font>
    <font>
      <sz val="11"/>
      <name val="Calibri"/>
      <family val="2"/>
      <charset val="1"/>
    </font>
    <font>
      <sz val="11"/>
      <name val="Calibri Light"/>
      <family val="2"/>
      <charset val="1"/>
    </font>
    <font>
      <u/>
      <sz val="11"/>
      <color theme="10"/>
      <name val="Calibri"/>
      <family val="2"/>
      <charset val="1"/>
    </font>
    <font>
      <b/>
      <i/>
      <sz val="11"/>
      <color theme="1"/>
      <name val="Calibri"/>
      <family val="2"/>
      <charset val="1"/>
    </font>
    <font>
      <sz val="11"/>
      <color theme="1"/>
      <name val="Calibri"/>
      <family val="2"/>
      <charset val="1"/>
    </font>
    <font>
      <sz val="8"/>
      <name val="Calibri"/>
      <family val="2"/>
      <charset val="1"/>
    </font>
    <font>
      <sz val="9"/>
      <color indexed="81"/>
      <name val="Segoe UI"/>
      <family val="2"/>
    </font>
    <font>
      <b/>
      <sz val="9"/>
      <color indexed="81"/>
      <name val="Segoe UI"/>
      <family val="2"/>
    </font>
    <font>
      <i/>
      <sz val="9"/>
      <color rgb="FF000000"/>
      <name val="Segoe UI"/>
      <family val="2"/>
    </font>
    <font>
      <b/>
      <sz val="11"/>
      <color theme="3"/>
      <name val="Calibri"/>
      <family val="2"/>
      <scheme val="minor"/>
    </font>
    <font>
      <i/>
      <sz val="11"/>
      <color theme="1"/>
      <name val="Calibri"/>
      <family val="2"/>
    </font>
    <font>
      <sz val="11"/>
      <color theme="1"/>
      <name val="Calibri"/>
      <family val="2"/>
    </font>
    <font>
      <b/>
      <sz val="11"/>
      <color theme="1"/>
      <name val="Calibri"/>
      <family val="2"/>
    </font>
    <font>
      <i/>
      <sz val="9"/>
      <color indexed="81"/>
      <name val="Segoe UI"/>
      <family val="2"/>
    </font>
    <font>
      <i/>
      <sz val="11"/>
      <color rgb="FF7F7F7F"/>
      <name val="Calibri"/>
      <family val="2"/>
      <scheme val="minor"/>
    </font>
    <font>
      <sz val="11"/>
      <color theme="7" tint="-0.249977111117893"/>
      <name val="Calibri"/>
      <family val="2"/>
      <charset val="1"/>
    </font>
    <font>
      <sz val="11"/>
      <color theme="0" tint="-0.249977111117893"/>
      <name val="Calibri"/>
      <family val="2"/>
      <charset val="1"/>
    </font>
    <font>
      <sz val="11"/>
      <color rgb="FF006100"/>
      <name val="Calibri"/>
      <family val="2"/>
      <scheme val="minor"/>
    </font>
    <font>
      <sz val="11"/>
      <color theme="7" tint="-0.249977111117893"/>
      <name val="Calibri Light"/>
      <family val="2"/>
      <charset val="1"/>
    </font>
    <font>
      <b/>
      <sz val="9"/>
      <color rgb="FF000000"/>
      <name val="Segoe UI"/>
      <family val="2"/>
    </font>
    <font>
      <sz val="11"/>
      <color theme="9" tint="0.39997558519241921"/>
      <name val="Calibri"/>
      <family val="2"/>
    </font>
    <font>
      <sz val="11"/>
      <color rgb="FF9C0006"/>
      <name val="Calibri"/>
      <family val="2"/>
      <scheme val="minor"/>
    </font>
    <font>
      <sz val="11"/>
      <color theme="1"/>
      <name val="Courier New"/>
      <family val="3"/>
    </font>
    <font>
      <sz val="11"/>
      <color theme="4"/>
      <name val="Courier New"/>
      <family val="3"/>
    </font>
    <font>
      <sz val="10"/>
      <color theme="1"/>
      <name val="Courier New"/>
      <family val="3"/>
    </font>
    <font>
      <sz val="10"/>
      <color theme="4"/>
      <name val="Courier New"/>
      <family val="3"/>
    </font>
    <font>
      <sz val="10"/>
      <color rgb="FFFF0000"/>
      <name val="Courier New"/>
      <family val="3"/>
    </font>
    <font>
      <b/>
      <i/>
      <sz val="11"/>
      <color theme="1"/>
      <name val="Calibri"/>
      <family val="2"/>
    </font>
    <font>
      <sz val="11"/>
      <color theme="1"/>
      <name val="Cambria"/>
      <family val="1"/>
    </font>
    <font>
      <i/>
      <sz val="11"/>
      <color theme="1"/>
      <name val="Cambria"/>
      <family val="1"/>
    </font>
    <font>
      <b/>
      <i/>
      <sz val="11"/>
      <color theme="1"/>
      <name val="Cambria"/>
      <family val="1"/>
    </font>
    <font>
      <b/>
      <i/>
      <sz val="11"/>
      <color theme="9" tint="-0.249977111117893"/>
      <name val="Cambria"/>
      <family val="1"/>
    </font>
    <font>
      <b/>
      <sz val="11"/>
      <color theme="9" tint="-0.249977111117893"/>
      <name val="Cambria"/>
      <family val="1"/>
    </font>
    <font>
      <b/>
      <sz val="11"/>
      <color theme="1"/>
      <name val="Cambria"/>
      <family val="1"/>
    </font>
    <font>
      <i/>
      <sz val="11"/>
      <color rgb="FF7F7F7F"/>
      <name val="Cambria"/>
      <family val="1"/>
    </font>
    <font>
      <b/>
      <sz val="11"/>
      <name val="Calibri"/>
      <family val="2"/>
      <charset val="1"/>
    </font>
  </fonts>
  <fills count="9">
    <fill>
      <patternFill patternType="none"/>
    </fill>
    <fill>
      <patternFill patternType="gray125"/>
    </fill>
    <fill>
      <patternFill patternType="solid">
        <fgColor theme="7" tint="0.79989013336588644"/>
        <bgColor rgb="FFFBE5D6"/>
      </patternFill>
    </fill>
    <fill>
      <patternFill patternType="solid">
        <fgColor theme="8" tint="0.79989013336588644"/>
        <bgColor rgb="FFF2F2F2"/>
      </patternFill>
    </fill>
    <fill>
      <patternFill patternType="solid">
        <fgColor rgb="FFFFFF0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C6EFCE"/>
      </patternFill>
    </fill>
    <fill>
      <patternFill patternType="solid">
        <fgColor rgb="FFFFC7CE"/>
      </patternFill>
    </fill>
  </fills>
  <borders count="12">
    <border>
      <left/>
      <right/>
      <top/>
      <bottom/>
      <diagonal/>
    </border>
    <border>
      <left/>
      <right/>
      <top/>
      <bottom style="medium">
        <color theme="4" tint="0.39988402966399123"/>
      </bottom>
      <diagonal/>
    </border>
    <border>
      <left/>
      <right/>
      <top/>
      <bottom style="medium">
        <color theme="4" tint="0.39997558519241921"/>
      </bottom>
      <diagonal/>
    </border>
    <border>
      <left/>
      <right style="hair">
        <color auto="1"/>
      </right>
      <top style="medium">
        <color theme="4" tint="0.39988402966399123"/>
      </top>
      <bottom style="hair">
        <color auto="1"/>
      </bottom>
      <diagonal/>
    </border>
    <border>
      <left style="hair">
        <color auto="1"/>
      </left>
      <right style="hair">
        <color auto="1"/>
      </right>
      <top style="medium">
        <color theme="4" tint="0.39988402966399123"/>
      </top>
      <bottom style="hair">
        <color auto="1"/>
      </bottom>
      <diagonal/>
    </border>
    <border>
      <left style="hair">
        <color auto="1"/>
      </left>
      <right/>
      <top style="medium">
        <color theme="4" tint="0.39988402966399123"/>
      </top>
      <bottom style="hair">
        <color auto="1"/>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diagonal/>
    </border>
    <border>
      <left style="hair">
        <color auto="1"/>
      </left>
      <right style="hair">
        <color auto="1"/>
      </right>
      <top style="hair">
        <color auto="1"/>
      </top>
      <bottom/>
      <diagonal/>
    </border>
    <border>
      <left style="hair">
        <color auto="1"/>
      </left>
      <right/>
      <top style="hair">
        <color auto="1"/>
      </top>
      <bottom/>
      <diagonal/>
    </border>
  </borders>
  <cellStyleXfs count="11">
    <xf numFmtId="0" fontId="0" fillId="0" borderId="0"/>
    <xf numFmtId="0" fontId="14" fillId="0" borderId="0" applyBorder="0" applyProtection="0"/>
    <xf numFmtId="0" fontId="16" fillId="0" borderId="0" applyBorder="0" applyProtection="0"/>
    <xf numFmtId="0" fontId="2" fillId="0" borderId="0" applyBorder="0" applyProtection="0"/>
    <xf numFmtId="0" fontId="2" fillId="0" borderId="1" applyProtection="0"/>
    <xf numFmtId="0" fontId="21" fillId="0" borderId="2" applyNumberFormat="0" applyFill="0" applyAlignment="0" applyProtection="0"/>
    <xf numFmtId="0" fontId="21" fillId="0" borderId="0" applyNumberFormat="0" applyFill="0" applyBorder="0" applyAlignment="0" applyProtection="0"/>
    <xf numFmtId="0" fontId="26" fillId="0" borderId="0" applyNumberFormat="0" applyFill="0" applyBorder="0" applyAlignment="0" applyProtection="0"/>
    <xf numFmtId="0" fontId="29" fillId="7" borderId="0" applyNumberFormat="0" applyBorder="0" applyAlignment="0" applyProtection="0"/>
    <xf numFmtId="0" fontId="33" fillId="8" borderId="0" applyNumberFormat="0" applyBorder="0" applyAlignment="0" applyProtection="0"/>
    <xf numFmtId="0" fontId="2" fillId="5" borderId="1" applyFont="0" applyBorder="0" applyAlignment="0" applyProtection="0">
      <alignment horizontal="left" vertical="center"/>
    </xf>
  </cellStyleXfs>
  <cellXfs count="90">
    <xf numFmtId="0" fontId="0" fillId="0" borderId="0" xfId="0"/>
    <xf numFmtId="0" fontId="1" fillId="0" borderId="0" xfId="0" applyFont="1"/>
    <xf numFmtId="0" fontId="0" fillId="2" borderId="0" xfId="0" applyFont="1" applyFill="1"/>
    <xf numFmtId="0" fontId="0" fillId="0" borderId="0" xfId="0" applyFont="1"/>
    <xf numFmtId="0" fontId="2" fillId="0" borderId="0" xfId="3" applyFont="1" applyBorder="1" applyAlignment="1" applyProtection="1"/>
    <xf numFmtId="0" fontId="3" fillId="3" borderId="0" xfId="0" applyFont="1" applyFill="1"/>
    <xf numFmtId="0" fontId="0" fillId="3" borderId="0" xfId="0" applyFont="1" applyFill="1"/>
    <xf numFmtId="0" fontId="5" fillId="0" borderId="0" xfId="0" applyFont="1" applyAlignment="1">
      <alignment horizontal="right" vertical="top"/>
    </xf>
    <xf numFmtId="0" fontId="5" fillId="0" borderId="0" xfId="0" applyFont="1" applyAlignment="1">
      <alignment horizontal="left" vertical="top"/>
    </xf>
    <xf numFmtId="0" fontId="6" fillId="3" borderId="0" xfId="0" applyFont="1" applyFill="1" applyAlignment="1">
      <alignment horizontal="right" vertical="top"/>
    </xf>
    <xf numFmtId="0" fontId="2" fillId="0" borderId="1" xfId="4" applyFont="1" applyBorder="1" applyAlignment="1" applyProtection="1">
      <alignment horizontal="left" vertical="center"/>
    </xf>
    <xf numFmtId="0" fontId="2" fillId="0" borderId="1" xfId="4" applyFont="1" applyBorder="1" applyAlignment="1" applyProtection="1"/>
    <xf numFmtId="0" fontId="15" fillId="0" borderId="0" xfId="0" applyFont="1" applyAlignment="1">
      <alignment horizontal="right"/>
    </xf>
    <xf numFmtId="0" fontId="4" fillId="0" borderId="0" xfId="0" applyFont="1" applyAlignment="1">
      <alignment horizontal="right"/>
    </xf>
    <xf numFmtId="0" fontId="1" fillId="0" borderId="0" xfId="0" applyFont="1" applyAlignment="1">
      <alignment horizontal="right"/>
    </xf>
    <xf numFmtId="0" fontId="0" fillId="0" borderId="0" xfId="0" applyAlignment="1">
      <alignment vertical="top"/>
    </xf>
    <xf numFmtId="0" fontId="0" fillId="4" borderId="0" xfId="0" applyFont="1" applyFill="1"/>
    <xf numFmtId="0" fontId="21" fillId="0" borderId="2" xfId="5"/>
    <xf numFmtId="0" fontId="0" fillId="0" borderId="0" xfId="0" applyFont="1" applyFill="1"/>
    <xf numFmtId="0" fontId="24" fillId="0" borderId="0" xfId="0" applyFont="1"/>
    <xf numFmtId="0" fontId="22" fillId="0" borderId="0" xfId="0" applyFont="1" applyAlignment="1">
      <alignment horizontal="right"/>
    </xf>
    <xf numFmtId="0" fontId="21" fillId="0" borderId="0" xfId="6"/>
    <xf numFmtId="0" fontId="26" fillId="0" borderId="0" xfId="7"/>
    <xf numFmtId="0" fontId="21" fillId="0" borderId="2" xfId="5" applyAlignment="1">
      <alignment horizontal="center"/>
    </xf>
    <xf numFmtId="0" fontId="4" fillId="0" borderId="0" xfId="0" applyFont="1" applyAlignment="1">
      <alignment horizontal="right" vertical="top" wrapText="1"/>
    </xf>
    <xf numFmtId="0" fontId="0" fillId="6" borderId="0" xfId="0" applyFill="1"/>
    <xf numFmtId="0" fontId="27" fillId="0" borderId="0" xfId="0" applyFont="1"/>
    <xf numFmtId="49" fontId="0" fillId="0" borderId="0" xfId="0" applyNumberFormat="1"/>
    <xf numFmtId="0" fontId="28" fillId="0" borderId="0" xfId="0" applyFont="1"/>
    <xf numFmtId="49" fontId="28" fillId="0" borderId="0" xfId="0" applyNumberFormat="1" applyFont="1"/>
    <xf numFmtId="0" fontId="28" fillId="0" borderId="0" xfId="0" applyFont="1" applyAlignment="1">
      <alignment vertical="center" wrapText="1"/>
    </xf>
    <xf numFmtId="0" fontId="24" fillId="0" borderId="0" xfId="0" applyFont="1" applyAlignment="1">
      <alignment vertical="top"/>
    </xf>
    <xf numFmtId="0" fontId="23" fillId="0" borderId="0" xfId="0" applyFont="1" applyAlignment="1">
      <alignment vertical="top"/>
    </xf>
    <xf numFmtId="0" fontId="21" fillId="0" borderId="2" xfId="5" applyAlignment="1">
      <alignment horizontal="right"/>
    </xf>
    <xf numFmtId="0" fontId="29" fillId="7" borderId="0" xfId="8"/>
    <xf numFmtId="0" fontId="0" fillId="0" borderId="0" xfId="0" quotePrefix="1" applyAlignment="1">
      <alignment vertical="top"/>
    </xf>
    <xf numFmtId="0" fontId="2" fillId="0" borderId="1" xfId="4" applyFont="1" applyFill="1" applyBorder="1" applyAlignment="1" applyProtection="1">
      <alignment horizontal="left" vertical="center"/>
    </xf>
    <xf numFmtId="0" fontId="30" fillId="0" borderId="0" xfId="0" applyFont="1" applyAlignment="1">
      <alignment vertical="top"/>
    </xf>
    <xf numFmtId="0" fontId="30" fillId="0" borderId="0" xfId="0" applyFont="1" applyFill="1" applyAlignment="1">
      <alignment vertical="top"/>
    </xf>
    <xf numFmtId="0" fontId="2" fillId="4" borderId="0" xfId="3" applyFont="1" applyFill="1" applyBorder="1" applyAlignment="1" applyProtection="1"/>
    <xf numFmtId="0" fontId="2" fillId="0" borderId="0" xfId="3" applyFont="1" applyFill="1" applyBorder="1" applyAlignment="1" applyProtection="1"/>
    <xf numFmtId="0" fontId="0" fillId="0" borderId="0" xfId="0" quotePrefix="1" applyFont="1"/>
    <xf numFmtId="0" fontId="0" fillId="0" borderId="0" xfId="0" applyFill="1"/>
    <xf numFmtId="0" fontId="23" fillId="0" borderId="0" xfId="0" applyFont="1"/>
    <xf numFmtId="0" fontId="33" fillId="8" borderId="0" xfId="9"/>
    <xf numFmtId="14" fontId="0" fillId="0" borderId="0" xfId="0" applyNumberFormat="1"/>
    <xf numFmtId="0" fontId="0" fillId="0" borderId="0" xfId="0" applyAlignment="1">
      <alignment horizontal="right" vertical="top"/>
    </xf>
    <xf numFmtId="0" fontId="22" fillId="0" borderId="0" xfId="0" applyFont="1" applyAlignment="1">
      <alignment vertical="top" wrapText="1"/>
    </xf>
    <xf numFmtId="0" fontId="34" fillId="0" borderId="0" xfId="0" quotePrefix="1" applyFont="1" applyAlignment="1">
      <alignment vertical="top" wrapText="1"/>
    </xf>
    <xf numFmtId="0" fontId="36" fillId="0" borderId="0" xfId="0" quotePrefix="1" applyFont="1" applyAlignment="1">
      <alignment vertical="top" wrapText="1"/>
    </xf>
    <xf numFmtId="0" fontId="0" fillId="0" borderId="3" xfId="0" applyFont="1" applyBorder="1"/>
    <xf numFmtId="14" fontId="12" fillId="0" borderId="4" xfId="2" applyNumberFormat="1" applyFont="1" applyBorder="1" applyAlignment="1" applyProtection="1">
      <alignment horizontal="left" vertical="center"/>
    </xf>
    <xf numFmtId="0" fontId="0" fillId="0" borderId="4" xfId="0" applyFont="1" applyBorder="1"/>
    <xf numFmtId="0" fontId="13" fillId="0" borderId="4" xfId="0" applyFont="1" applyBorder="1" applyAlignment="1">
      <alignment horizontal="left" vertical="center"/>
    </xf>
    <xf numFmtId="0" fontId="0" fillId="0" borderId="4" xfId="0" applyBorder="1"/>
    <xf numFmtId="0" fontId="14" fillId="0" borderId="4" xfId="1" applyFont="1" applyBorder="1" applyAlignment="1" applyProtection="1">
      <alignment horizontal="left" vertical="center"/>
    </xf>
    <xf numFmtId="164" fontId="13" fillId="0" borderId="4" xfId="0" applyNumberFormat="1" applyFont="1" applyBorder="1" applyAlignment="1">
      <alignment horizontal="left" vertical="center"/>
    </xf>
    <xf numFmtId="49" fontId="0" fillId="0" borderId="4" xfId="0" applyNumberFormat="1" applyFont="1" applyBorder="1"/>
    <xf numFmtId="0" fontId="0" fillId="0" borderId="6" xfId="0" applyFont="1" applyBorder="1"/>
    <xf numFmtId="14" fontId="12" fillId="0" borderId="7" xfId="2" applyNumberFormat="1" applyFont="1" applyBorder="1" applyAlignment="1" applyProtection="1">
      <alignment horizontal="left" vertical="center"/>
    </xf>
    <xf numFmtId="0" fontId="0" fillId="0" borderId="7" xfId="0" applyFont="1" applyBorder="1"/>
    <xf numFmtId="0" fontId="13" fillId="0" borderId="7" xfId="0" applyFont="1" applyBorder="1" applyAlignment="1">
      <alignment horizontal="left" vertical="center"/>
    </xf>
    <xf numFmtId="0" fontId="0" fillId="0" borderId="7" xfId="0" applyBorder="1"/>
    <xf numFmtId="164" fontId="13" fillId="0" borderId="7" xfId="0" applyNumberFormat="1" applyFont="1" applyBorder="1" applyAlignment="1">
      <alignment horizontal="left" vertical="center"/>
    </xf>
    <xf numFmtId="49" fontId="0" fillId="0" borderId="7" xfId="0" applyNumberFormat="1" applyFont="1" applyBorder="1"/>
    <xf numFmtId="0" fontId="14" fillId="0" borderId="7" xfId="1" applyFont="1" applyBorder="1" applyAlignment="1" applyProtection="1">
      <alignment horizontal="left" vertical="center"/>
    </xf>
    <xf numFmtId="0" fontId="14" fillId="0" borderId="7" xfId="1" applyBorder="1"/>
    <xf numFmtId="0" fontId="0" fillId="0" borderId="9" xfId="0" applyFont="1" applyBorder="1"/>
    <xf numFmtId="14" fontId="12" fillId="0" borderId="10" xfId="2" applyNumberFormat="1" applyFont="1" applyBorder="1" applyAlignment="1" applyProtection="1">
      <alignment horizontal="left" vertical="center"/>
    </xf>
    <xf numFmtId="0" fontId="0" fillId="0" borderId="10" xfId="0" applyFont="1" applyBorder="1"/>
    <xf numFmtId="0" fontId="13" fillId="0" borderId="10" xfId="0" applyFont="1" applyBorder="1" applyAlignment="1">
      <alignment horizontal="left" vertical="center"/>
    </xf>
    <xf numFmtId="0" fontId="0" fillId="0" borderId="10" xfId="0" applyBorder="1"/>
    <xf numFmtId="0" fontId="14" fillId="0" borderId="10" xfId="1" applyFont="1" applyBorder="1" applyAlignment="1" applyProtection="1">
      <alignment horizontal="left" vertical="center"/>
    </xf>
    <xf numFmtId="164" fontId="13" fillId="0" borderId="10" xfId="0" applyNumberFormat="1" applyFont="1" applyBorder="1" applyAlignment="1">
      <alignment horizontal="left" vertical="center"/>
    </xf>
    <xf numFmtId="49" fontId="0" fillId="0" borderId="10" xfId="0" applyNumberFormat="1" applyFont="1" applyBorder="1"/>
    <xf numFmtId="0" fontId="40" fillId="0" borderId="0" xfId="0" applyFont="1" applyAlignment="1">
      <alignment vertical="top"/>
    </xf>
    <xf numFmtId="0" fontId="40" fillId="0" borderId="0" xfId="0" applyFont="1" applyAlignment="1">
      <alignment vertical="top" wrapText="1"/>
    </xf>
    <xf numFmtId="0" fontId="40" fillId="0" borderId="0" xfId="0" applyFont="1"/>
    <xf numFmtId="0" fontId="0" fillId="0" borderId="0" xfId="0" quotePrefix="1"/>
    <xf numFmtId="2" fontId="0" fillId="0" borderId="5" xfId="0" applyNumberFormat="1" applyBorder="1"/>
    <xf numFmtId="2" fontId="0" fillId="0" borderId="8" xfId="0" applyNumberFormat="1" applyBorder="1"/>
    <xf numFmtId="2" fontId="0" fillId="0" borderId="11" xfId="0" applyNumberFormat="1" applyBorder="1"/>
    <xf numFmtId="0" fontId="47" fillId="5" borderId="1" xfId="10" applyFont="1" applyBorder="1" applyAlignment="1" applyProtection="1">
      <alignment horizontal="left" vertical="center"/>
    </xf>
    <xf numFmtId="0" fontId="2" fillId="5" borderId="1" xfId="10" applyAlignment="1" applyProtection="1"/>
    <xf numFmtId="0" fontId="2" fillId="5" borderId="1" xfId="10" applyFont="1" applyBorder="1" applyAlignment="1" applyProtection="1">
      <alignment horizontal="left" vertical="center"/>
    </xf>
    <xf numFmtId="0" fontId="0" fillId="0" borderId="0" xfId="0" applyAlignment="1">
      <alignment horizontal="right"/>
    </xf>
    <xf numFmtId="0" fontId="3" fillId="0" borderId="0" xfId="0" applyFont="1"/>
    <xf numFmtId="0" fontId="3" fillId="0" borderId="0" xfId="0" applyFont="1" applyAlignment="1">
      <alignment vertical="center" wrapText="1"/>
    </xf>
    <xf numFmtId="0" fontId="40" fillId="0" borderId="0" xfId="0" applyFont="1" applyAlignment="1">
      <alignment horizontal="left" vertical="top" wrapText="1"/>
    </xf>
    <xf numFmtId="0" fontId="46" fillId="0" borderId="0" xfId="7" applyFont="1" applyAlignment="1">
      <alignment horizontal="left" vertical="top" wrapText="1"/>
    </xf>
  </cellXfs>
  <cellStyles count="11">
    <cellStyle name="Default 1" xfId="2" xr:uid="{00000000-0005-0000-0000-000006000000}"/>
    <cellStyle name="Erklärender Text" xfId="7" builtinId="53"/>
    <cellStyle name="Excel Built-in Heading 3" xfId="4" xr:uid="{00000000-0005-0000-0000-000008000000}"/>
    <cellStyle name="Excel Built-in Heading 4" xfId="3" xr:uid="{00000000-0005-0000-0000-000007000000}"/>
    <cellStyle name="Gut" xfId="8" builtinId="26"/>
    <cellStyle name="Link" xfId="1" builtinId="8"/>
    <cellStyle name="Schlecht" xfId="9" builtinId="27"/>
    <cellStyle name="Standard" xfId="0" builtinId="0"/>
    <cellStyle name="Überschrift 3" xfId="5" builtinId="18"/>
    <cellStyle name="Überschrift 4" xfId="6" builtinId="19"/>
    <cellStyle name="Übersetzung hervorgehoben" xfId="10" xr:uid="{0D7F321B-A7A6-4BBA-A9A3-B8CB251892CC}"/>
  </cellStyles>
  <dxfs count="34">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ill>
        <patternFill>
          <bgColor theme="9" tint="0.79998168889431442"/>
        </patternFill>
      </fill>
    </dxf>
    <dxf>
      <fill>
        <patternFill>
          <bgColor theme="0" tint="-4.9989318521683403E-2"/>
        </patternFill>
      </fill>
    </dxf>
    <dxf>
      <font>
        <b/>
        <i/>
      </font>
    </dxf>
    <dxf>
      <font>
        <color theme="1" tint="0.34998626667073579"/>
      </font>
      <fill>
        <patternFill>
          <bgColor theme="6" tint="0.79998168889431442"/>
        </patternFill>
      </fill>
    </dxf>
    <dxf>
      <font>
        <color theme="1" tint="0.34998626667073579"/>
      </font>
      <fill>
        <patternFill>
          <bgColor theme="6" tint="0.79998168889431442"/>
        </patternFill>
      </fill>
    </dxf>
    <dxf>
      <fill>
        <patternFill>
          <bgColor theme="0" tint="-4.9989318521683403E-2"/>
        </patternFill>
      </fill>
    </dxf>
    <dxf>
      <fill>
        <patternFill>
          <bgColor theme="5" tint="0.79989013336588644"/>
        </patternFill>
      </fill>
    </dxf>
    <dxf>
      <font>
        <color rgb="FF9C0006"/>
      </font>
      <fill>
        <patternFill>
          <bgColor rgb="FFFFC7CE"/>
        </patternFill>
      </fill>
    </dxf>
    <dxf>
      <font>
        <color rgb="FF9C0006"/>
      </font>
      <fill>
        <patternFill>
          <bgColor rgb="FFFFC7CE"/>
        </patternFill>
      </fill>
    </dxf>
    <dxf>
      <fill>
        <patternFill>
          <bgColor theme="5" tint="0.79989013336588644"/>
        </patternFill>
      </fill>
    </dxf>
    <dxf>
      <font>
        <b val="0"/>
        <i val="0"/>
      </font>
    </dxf>
    <dxf>
      <font>
        <b/>
        <i/>
      </font>
      <fill>
        <patternFill>
          <bgColor theme="9" tint="0.79998168889431442"/>
        </patternFill>
      </fill>
    </dxf>
    <dxf>
      <font>
        <color rgb="FF70AD47"/>
      </font>
    </dxf>
    <dxf>
      <font>
        <color rgb="FF70AD47"/>
      </font>
    </dxf>
  </dxfs>
  <tableStyles count="0" defaultTableStyle="TableStyleMedium2" defaultPivotStyle="PivotStyleLight16"/>
  <colors>
    <indexedColors>
      <rgbColor rgb="FF000000"/>
      <rgbColor rgb="FFF2F2F2"/>
      <rgbColor rgb="FFFF0000"/>
      <rgbColor rgb="FF00FF00"/>
      <rgbColor rgb="FF0000FF"/>
      <rgbColor rgb="FFFFFF00"/>
      <rgbColor rgb="FFFF00FF"/>
      <rgbColor rgb="FF00FFFF"/>
      <rgbColor rgb="FF800000"/>
      <rgbColor rgb="FF008000"/>
      <rgbColor rgb="FF000080"/>
      <rgbColor rgb="FF808000"/>
      <rgbColor rgb="FF800080"/>
      <rgbColor rgb="FF008080"/>
      <rgbColor rgb="FFBFBFBF"/>
      <rgbColor rgb="FF808080"/>
      <rgbColor rgb="FF8FAADC"/>
      <rgbColor rgb="FF993366"/>
      <rgbColor rgb="FFFFF2CC"/>
      <rgbColor rgb="FFDEEBF7"/>
      <rgbColor rgb="FF660066"/>
      <rgbColor rgb="FFFF8080"/>
      <rgbColor rgb="FF0563C1"/>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DC3E6"/>
      <rgbColor rgb="FFFF99CC"/>
      <rgbColor rgb="FFCC99FF"/>
      <rgbColor rgb="FFFBE5D6"/>
      <rgbColor rgb="FF2E75B6"/>
      <rgbColor rgb="FF33CCCC"/>
      <rgbColor rgb="FF99CC00"/>
      <rgbColor rgb="FFFFCC00"/>
      <rgbColor rgb="FFBF9000"/>
      <rgbColor rgb="FFFF6600"/>
      <rgbColor rgb="FF44546A"/>
      <rgbColor rgb="FF70AD47"/>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a:themeElements>
    <a:clrScheme name="Office">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majorFont>
      <a:minorFont>
        <a:latin typeface="Calibri" panose="020F0502020204030204"/>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_rels/sheet2.xml.rels><?xml version="1.0" encoding="UTF-8" standalone="yes"?>
<Relationships xmlns="http://schemas.openxmlformats.org/package/2006/relationships"><Relationship Id="rId8" Type="http://schemas.openxmlformats.org/officeDocument/2006/relationships/hyperlink" Target="https://pictures.bgbm.org/iiif/3/B!10!12!01!88!B_10_1201882.jpg/full/,140/0/default.jpg" TargetMode="External"/><Relationship Id="rId13" Type="http://schemas.openxmlformats.org/officeDocument/2006/relationships/vmlDrawing" Target="../drawings/vmlDrawing1.vml"/><Relationship Id="rId3" Type="http://schemas.openxmlformats.org/officeDocument/2006/relationships/hyperlink" Target="http://herbarium.bgbm.org/object/B101201875" TargetMode="External"/><Relationship Id="rId7" Type="http://schemas.openxmlformats.org/officeDocument/2006/relationships/hyperlink" Target="https://pictures.bgbm.org/iiif/3/B!10!12!01!87!B_10_1201877.jpg/full/,140/0/default.jpg" TargetMode="External"/><Relationship Id="rId12" Type="http://schemas.openxmlformats.org/officeDocument/2006/relationships/printerSettings" Target="../printerSettings/printerSettings1.bin"/><Relationship Id="rId2" Type="http://schemas.openxmlformats.org/officeDocument/2006/relationships/hyperlink" Target="https://pictures.bgbm.org/iiif/3/B!10!12!01!88!B_10_1201880.jpg/full/,140/0/default.jpg" TargetMode="External"/><Relationship Id="rId1" Type="http://schemas.openxmlformats.org/officeDocument/2006/relationships/hyperlink" Target="http://herbarium.bgbm.org/object/B101201880" TargetMode="External"/><Relationship Id="rId6" Type="http://schemas.openxmlformats.org/officeDocument/2006/relationships/hyperlink" Target="http://herbarium.bgbm.org/object/B101201877" TargetMode="External"/><Relationship Id="rId11" Type="http://schemas.openxmlformats.org/officeDocument/2006/relationships/hyperlink" Target="https://pictures.bgbm.org/iiif/3/B!10!12!01!87!B_10_1201879.jpg/full/,140/0/default.jpg" TargetMode="External"/><Relationship Id="rId5" Type="http://schemas.openxmlformats.org/officeDocument/2006/relationships/hyperlink" Target="http://herbarium.bgbm.org/object/B101201879" TargetMode="External"/><Relationship Id="rId10" Type="http://schemas.openxmlformats.org/officeDocument/2006/relationships/hyperlink" Target="https://pictures.bgbm.org/iiif/3/B!10!12!01!88!B_10_1201881.jpg/full/,140/0/default.jpg" TargetMode="External"/><Relationship Id="rId4" Type="http://schemas.openxmlformats.org/officeDocument/2006/relationships/hyperlink" Target="https://pictures.bgbm.org/iiif/3/B!10!12!01!87!B_10_1201875.jpg/full/,140/0/default.jpg" TargetMode="External"/><Relationship Id="rId9" Type="http://schemas.openxmlformats.org/officeDocument/2006/relationships/hyperlink" Target="http://herbarium.bgbm.org/object/B101201881" TargetMode="External"/><Relationship Id="rId1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tint="0.39997558519241921"/>
  </sheetPr>
  <dimension ref="A2:C16"/>
  <sheetViews>
    <sheetView tabSelected="1" showOutlineSymbols="0" workbookViewId="0">
      <selection activeCell="A7" sqref="A7:C7"/>
    </sheetView>
  </sheetViews>
  <sheetFormatPr baseColWidth="10" defaultColWidth="10.7109375" defaultRowHeight="15" customHeight="1" x14ac:dyDescent="0.25"/>
  <cols>
    <col min="1" max="1" width="24.85546875" customWidth="1"/>
    <col min="2" max="2" width="26.7109375" customWidth="1"/>
    <col min="3" max="3" width="40.140625" customWidth="1"/>
  </cols>
  <sheetData>
    <row r="2" spans="1:3" x14ac:dyDescent="0.25">
      <c r="A2" s="1" t="s">
        <v>1314</v>
      </c>
    </row>
    <row r="3" spans="1:3" x14ac:dyDescent="0.25">
      <c r="A3" t="s">
        <v>0</v>
      </c>
      <c r="B3" s="2" t="s">
        <v>1</v>
      </c>
    </row>
    <row r="4" spans="1:3" ht="113.25" customHeight="1" x14ac:dyDescent="0.25"/>
    <row r="5" spans="1:3" x14ac:dyDescent="0.25">
      <c r="A5" s="1" t="s">
        <v>2</v>
      </c>
    </row>
    <row r="6" spans="1:3" ht="75.75" customHeight="1" x14ac:dyDescent="0.25">
      <c r="A6" s="88" t="s">
        <v>1308</v>
      </c>
      <c r="B6" s="88"/>
      <c r="C6" s="88"/>
    </row>
    <row r="7" spans="1:3" ht="126" customHeight="1" x14ac:dyDescent="0.25">
      <c r="A7" s="88" t="s">
        <v>1345</v>
      </c>
      <c r="B7" s="88"/>
      <c r="C7" s="88"/>
    </row>
    <row r="8" spans="1:3" ht="53.25" customHeight="1" x14ac:dyDescent="0.25">
      <c r="A8" s="88" t="s">
        <v>1327</v>
      </c>
      <c r="B8" s="88"/>
      <c r="C8" s="88"/>
    </row>
    <row r="9" spans="1:3" ht="63" customHeight="1" x14ac:dyDescent="0.25">
      <c r="A9" s="88" t="s">
        <v>1302</v>
      </c>
      <c r="B9" s="88"/>
      <c r="C9" s="88"/>
    </row>
    <row r="11" spans="1:3" ht="15" customHeight="1" x14ac:dyDescent="0.25">
      <c r="A11" s="1" t="s">
        <v>966</v>
      </c>
    </row>
    <row r="12" spans="1:3" ht="15" customHeight="1" x14ac:dyDescent="0.25">
      <c r="A12" s="77" t="s">
        <v>967</v>
      </c>
      <c r="B12" s="77" t="s">
        <v>968</v>
      </c>
    </row>
    <row r="16" spans="1:3" ht="15" customHeight="1" x14ac:dyDescent="0.25">
      <c r="A16" s="28"/>
    </row>
  </sheetData>
  <mergeCells count="4">
    <mergeCell ref="A6:C6"/>
    <mergeCell ref="A7:C7"/>
    <mergeCell ref="A8:C8"/>
    <mergeCell ref="A9:C9"/>
  </mergeCells>
  <pageMargins left="0.7" right="0.7" top="0.78749999999999998" bottom="0.78749999999999998" header="0.511811023622047" footer="0.511811023622047"/>
  <pageSetup paperSize="9" orientation="portrait" horizontalDpi="300" verticalDpi="300"/>
  <extLst>
    <ext xmlns:x14="http://schemas.microsoft.com/office/spreadsheetml/2009/9/main" uri="{CCE6A557-97BC-4b89-ADB6-D9C93CAAB3DF}">
      <x14:dataValidations xmlns:xm="http://schemas.microsoft.com/office/excel/2006/main" count="1">
        <x14:dataValidation type="list" errorStyle="warning" allowBlank="1" showInputMessage="1" showErrorMessage="1" errorTitle="Unbekannte Auswahl" error="Derzeit ist unklar, welche Übersetzung der Datenfelder gemeint sei. Die Benennung der Datenfelder wird wohl ungültige Fehlerwerte anzeigen. Bitte eine Auswahl machen, die gültige Datenfelder anzeigt" promptTitle="Feldbenennung Saatgutaufsammlung" prompt="Bitte die gewünschnte Datenfelder-Benennung (=Spaltenanzeige) für das Blatt ›Saatgutaufsammlung‹ wählen, mit der die Feldspalten benannt werden sollen." xr:uid="{00000000-0002-0000-0000-000000000000}">
          <x14:formula1>
            <xm:f>_xlfn.ANCHORARRAY(Feldübersetzungen!$B$28)</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tint="0.79998168889431442"/>
  </sheetPr>
  <dimension ref="A1:CH9"/>
  <sheetViews>
    <sheetView showGridLines="0" showOutlineSymbols="0" workbookViewId="0"/>
  </sheetViews>
  <sheetFormatPr baseColWidth="10" defaultColWidth="43.140625" defaultRowHeight="15" customHeight="1" x14ac:dyDescent="0.25"/>
  <cols>
    <col min="1" max="1" width="47.42578125" customWidth="1"/>
    <col min="18" max="18" width="17.28515625" bestFit="1" customWidth="1"/>
    <col min="24" max="24" width="47.42578125" customWidth="1"/>
    <col min="26" max="26" width="82.42578125" customWidth="1"/>
  </cols>
  <sheetData>
    <row r="1" spans="1:86" ht="15.75" thickBot="1" x14ac:dyDescent="0.3">
      <c r="A1" s="10" t="str" cm="1">
        <f t="array" ref="A1">_xlfn.LET(_xlpm.GewähtleSprache, Hinweise!$B$3, _xlpm.VorhandeneSprachenListe, Feldübersetzungen!$B$3:$B$13, _xlpm.DieserÜbersetzungsSchlüssel, "feldschlüsselSammlDaten:61",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Permit Registration Number</v>
      </c>
      <c r="B1" s="10" t="str" cm="1">
        <f t="array" ref="B1">_xlfn.LET(_xlpm.GewähtleSprache, Hinweise!$B$3, _xlpm.VorhandeneSprachenListe, Feldübersetzungen!$B$3:$B$13, _xlpm.DieserÜbersetzungsSchlüssel, "feldschlüsselSammlDaten:3",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Aufnahmedatum</v>
      </c>
      <c r="C1" s="10" t="str" cm="1">
        <f t="array" ref="C1">_xlfn.LET(_xlpm.GewähtleSprache, Hinweise!$B$3, _xlpm.VorhandeneSprachenListe, Feldübersetzungen!$B$3:$B$13, _xlpm.DieserÜbersetzungsSchlüssel, "feldschlüsselSammlDaten:83",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Name der Organisation</v>
      </c>
      <c r="D1" s="10" t="str" cm="1">
        <f t="array" ref="D1">_xlfn.LET(_xlpm.GewähtleSprache, Hinweise!$B$3, _xlpm.VorhandeneSprachenListe, Feldübersetzungen!$B$3:$B$13, _xlpm.DieserÜbersetzungsSchlüssel, "feldschlüsselSammlDaten:84",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Datenherkunft</v>
      </c>
      <c r="E1" s="10" t="str" cm="1">
        <f t="array" ref="E1">_xlfn.LET(_xlpm.GewähtleSprache, Hinweise!$B$3, _xlpm.VorhandeneSprachenListe, Feldübersetzungen!$B$3:$B$13, _xlpm.DieserÜbersetzungsSchlüssel, "feldschlüsselSammlDaten:127",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Bestätigt durch</v>
      </c>
      <c r="F1" s="10" t="str" cm="1">
        <f t="array" ref="F1">_xlfn.LET(_xlpm.GewähtleSprache, Hinweise!$B$3, _xlpm.VorhandeneSprachenListe, Feldübersetzungen!$B$3:$B$13, _xlpm.DieserÜbersetzungsSchlüssel, "feldschlüsselSammlDaten:128",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Bestätigungsdatum</v>
      </c>
      <c r="G1" s="10" t="str" cm="1">
        <f t="array" ref="G1">_xlfn.LET(_xlpm.GewähtleSprache, Hinweise!$B$3, _xlpm.VorhandeneSprachenListe, Feldübersetzungen!$B$3:$B$13, _xlpm.DieserÜbersetzungsSchlüssel, "feldschlüsselSammlDaten:87",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Datensatz erstellt durch</v>
      </c>
      <c r="H1" s="10" t="str" cm="1">
        <f t="array" ref="H1">_xlfn.LET(_xlpm.GewähtleSprache, Hinweise!$B$3, _xlpm.VorhandeneSprachenListe, Feldübersetzungen!$B$3:$B$13, _xlpm.DieserÜbersetzungsSchlüssel, "feldschlüsselSammlDaten:89",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Kennziffer des Importvorgangs</v>
      </c>
      <c r="I1" s="10" t="str" cm="1">
        <f t="array" ref="I1">_xlfn.LET(_xlpm.GewähtleSprache, Hinweise!$B$3, _xlpm.VorhandeneSprachenListe, Feldübersetzungen!$B$3:$B$13, _xlpm.DieserÜbersetzungsSchlüssel, "feldschlüsselSammlDaten:132",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Bearbeitungsstatus</v>
      </c>
      <c r="J1" s="10" t="str" cm="1">
        <f t="array" ref="J1">_xlfn.LET(_xlpm.GewähtleSprache, Hinweise!$B$3, _xlpm.VorhandeneSprachenListe, Feldübersetzungen!$B$3:$B$13, _xlpm.DieserÜbersetzungsSchlüssel, "feldschlüsselSammlDaten:17",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Verantwortungsart</v>
      </c>
      <c r="K1" s="10" t="str" cm="1">
        <f t="array" ref="K1">_xlfn.LET(_xlpm.GewähtleSprache, Hinweise!$B$3, _xlpm.VorhandeneSprachenListe, Feldübersetzungen!$B$3:$B$13, _xlpm.DieserÜbersetzungsSchlüssel, "feldschlüsselSammlDaten:59",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Gattung</v>
      </c>
      <c r="L1" s="10" t="str" cm="1">
        <f t="array" ref="L1">_xlfn.LET(_xlpm.GewähtleSprache, Hinweise!$B$3, _xlpm.VorhandeneSprachenListe, Feldübersetzungen!$B$3:$B$13, _xlpm.DieserÜbersetzungsSchlüssel, "feldschlüsselSammlDaten:60",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Art</v>
      </c>
      <c r="M1" s="10" t="str" cm="1">
        <f t="array" ref="M1">_xlfn.LET(_xlpm.GewähtleSprache, Hinweise!$B$3, _xlpm.VorhandeneSprachenListe, Feldübersetzungen!$B$3:$B$13, _xlpm.DieserÜbersetzungsSchlüssel, "feldschlüsselSammlDaten:119",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Autor</v>
      </c>
      <c r="N1" s="10" t="str" cm="1">
        <f t="array" ref="N1">_xlfn.LET(_xlpm.GewähtleSprache, Hinweise!$B$3, _xlpm.VorhandeneSprachenListe, Feldübersetzungen!$B$3:$B$13, _xlpm.DieserÜbersetzungsSchlüssel, "feldschlüsselSammlDaten:118",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Deutscher Artname</v>
      </c>
      <c r="O1" s="10" t="str" cm="1">
        <f t="array" ref="O1">_xlfn.LET(_xlpm.GewähtleSprache, Hinweise!$B$3, _xlpm.VorhandeneSprachenListe, Feldübersetzungen!$B$3:$B$13, _xlpm.DieserÜbersetzungsSchlüssel, "feldschlüsselSammlDaten:88",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Taxnr (floraweb)</v>
      </c>
      <c r="P1" s="10" t="str" cm="1">
        <f t="array" ref="P1">_xlfn.LET(_xlpm.GewähtleSprache, Hinweise!$B$3, _xlpm.VorhandeneSprachenListe, Feldübersetzungen!$B$3:$B$13, _xlpm.DieserÜbersetzungsSchlüssel, "feldschlüsselSammlDaten:98",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Bestimmung (sicher/unsicher)</v>
      </c>
      <c r="Q1" s="10" t="str" cm="1">
        <f t="array" ref="Q1">_xlfn.LET(_xlpm.GewähtleSprache, Hinweise!$B$3, _xlpm.VorhandeneSprachenListe, Feldübersetzungen!$B$3:$B$13, _xlpm.DieserÜbersetzungsSchlüssel, "feldschlüsselSammlDaten:120",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Rote Liste (Einstufung)</v>
      </c>
      <c r="R1" s="84" t="str" cm="1">
        <f t="array" ref="R1">_xlfn.LET(_xlpm.GewähtleSprache, Hinweise!$B$3, _xlpm.VorhandeneSprachenListe, Feldübersetzungen!$B$3:$B$13, _xlpm.DieserÜbersetzungsSchlüssel, "feldschlüsselSammlDaten:135",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Rote Liste (Kürzel)</v>
      </c>
      <c r="S1" s="10" t="str" cm="1">
        <f t="array" ref="S1">_xlfn.LET(_xlpm.GewähtleSprache, Hinweise!$B$3, _xlpm.VorhandeneSprachenListe, Feldübersetzungen!$B$3:$B$13, _xlpm.DieserÜbersetzungsSchlüssel, "feldschlüsselSammlDaten:97",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Begleitarten</v>
      </c>
      <c r="T1" s="10" t="str" cm="1">
        <f t="array" ref="T1">_xlfn.LET(_xlpm.GewähtleSprache, Hinweise!$B$3, _xlpm.VorhandeneSprachenListe, Feldübersetzungen!$B$3:$B$13, _xlpm.DieserÜbersetzungsSchlüssel, "feldschlüsselSammlDaten:105",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Projektregion (Kürzel)</v>
      </c>
      <c r="U1" s="10" t="str" cm="1">
        <f t="array" ref="U1">_xlfn.LET(_xlpm.GewähtleSprache, Hinweise!$B$3, _xlpm.VorhandeneSprachenListe, Feldübersetzungen!$B$3:$B$13, _xlpm.DieserÜbersetzungsSchlüssel, "feldschlüsselSammlDaten:5",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Akzession ID</v>
      </c>
      <c r="V1" s="10" t="str" cm="1">
        <f t="array" ref="V1">_xlfn.LET(_xlpm.GewähtleSprache, Hinweise!$B$3, _xlpm.VorhandeneSprachenListe, Feldübersetzungen!$B$3:$B$13, _xlpm.DieserÜbersetzungsSchlüssel, "feldschlüsselSammlDaten:62",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Interne Akzessionsnummer / IPEN Kennung</v>
      </c>
      <c r="W1" s="10" t="str" cm="1">
        <f t="array" ref="W1">_xlfn.LET(_xlpm.GewähtleSprache, Hinweise!$B$3, _xlpm.VorhandeneSprachenListe, Feldübersetzungen!$B$3:$B$13, _xlpm.DieserÜbersetzungsSchlüssel, "feldschlüsselSammlDaten:63",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Interne Akzessionsnummer</v>
      </c>
      <c r="X1" s="10" t="str" cm="1">
        <f t="array" ref="X1">_xlfn.LET(_xlpm.GewähtleSprache, Hinweise!$B$3, _xlpm.VorhandeneSprachenListe, Feldübersetzungen!$B$3:$B$13, _xlpm.DieserÜbersetzungsSchlüssel, "feldschlüsselSammlDaten:67",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Verknüpftes Forschungsobjekt (ID)</v>
      </c>
      <c r="Y1" s="10" t="str" cm="1">
        <f t="array" ref="Y1">_xlfn.LET(_xlpm.GewähtleSprache, Hinweise!$B$3, _xlpm.VorhandeneSprachenListe, Feldübersetzungen!$B$3:$B$13, _xlpm.DieserÜbersetzungsSchlüssel, "feldschlüsselSammlDaten:68",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Forschungsobjekt (Typ)</v>
      </c>
      <c r="Z1" s="10" t="str" cm="1">
        <f t="array" ref="Z1">_xlfn.LET(_xlpm.GewähtleSprache, Hinweise!$B$3, _xlpm.VorhandeneSprachenListe, Feldübersetzungen!$B$3:$B$13, _xlpm.DieserÜbersetzungsSchlüssel, "feldschlüsselSammlDaten:69",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Forschungsobjekt (Vorschaubild)</v>
      </c>
      <c r="AA1" s="10" t="str" cm="1">
        <f t="array" ref="AA1">_xlfn.LET(_xlpm.GewähtleSprache, Hinweise!$B$3, _xlpm.VorhandeneSprachenListe, Feldübersetzungen!$B$3:$B$13, _xlpm.DieserÜbersetzungsSchlüssel, "feldschlüsselSammlDaten:64",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Externe ID des Datensatzes</v>
      </c>
      <c r="AB1" s="10" t="str" cm="1">
        <f t="array" ref="AB1">_xlfn.LET(_xlpm.GewähtleSprache, Hinweise!$B$3, _xlpm.VorhandeneSprachenListe, Feldübersetzungen!$B$3:$B$13, _xlpm.DieserÜbersetzungsSchlüssel, "feldschlüsselSammlDaten:70",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Bezug des Sammlungsobjektes</v>
      </c>
      <c r="AC1" s="10" t="str" cm="1">
        <f t="array" ref="AC1">_xlfn.LET(_xlpm.GewähtleSprache, Hinweise!$B$3, _xlpm.VorhandeneSprachenListe, Feldübersetzungen!$B$3:$B$13, _xlpm.DieserÜbersetzungsSchlüssel, "feldschlüsselSammlDaten:14",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verantwortlicher Sammler</v>
      </c>
      <c r="AD1" s="10" t="str" cm="1">
        <f t="array" ref="AD1">_xlfn.LET(_xlpm.GewähtleSprache, Hinweise!$B$3, _xlpm.VorhandeneSprachenListe, Feldübersetzungen!$B$3:$B$13, _xlpm.DieserÜbersetzungsSchlüssel, "feldschlüsselSammlDaten:15",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Mitbeobachter</v>
      </c>
      <c r="AE1" s="10" t="str" cm="1">
        <f t="array" ref="AE1">_xlfn.LET(_xlpm.GewähtleSprache, Hinweise!$B$3, _xlpm.VorhandeneSprachenListe, Feldübersetzungen!$B$3:$B$13, _xlpm.DieserÜbersetzungsSchlüssel, "feldschlüsselSammlDaten:76",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Sammelnummer</v>
      </c>
      <c r="AF1" s="10" t="str" cm="1">
        <f t="array" ref="AF1">_xlfn.LET(_xlpm.GewähtleSprache, Hinweise!$B$3, _xlpm.VorhandeneSprachenListe, Feldübersetzungen!$B$3:$B$13, _xlpm.DieserÜbersetzungsSchlüssel, "feldschlüsselSammlDaten:101",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Anzahl Einzelproben</v>
      </c>
      <c r="AG1" s="10" t="str" cm="1">
        <f t="array" ref="AG1">_xlfn.LET(_xlpm.GewähtleSprache, Hinweise!$B$3, _xlpm.VorhandeneSprachenListe, Feldübersetzungen!$B$3:$B$13, _xlpm.DieserÜbersetzungsSchlüssel, "feldschlüsselSammlDaten:77",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Bundesland</v>
      </c>
      <c r="AH1" s="10" t="str" cm="1">
        <f t="array" ref="AH1">_xlfn.LET(_xlpm.GewähtleSprache, Hinweise!$B$3, _xlpm.VorhandeneSprachenListe, Feldübersetzungen!$B$3:$B$13, _xlpm.DieserÜbersetzungsSchlüssel, "feldschlüsselSammlDaten:78",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Landkreis</v>
      </c>
      <c r="AI1" s="10" t="str" cm="1">
        <f t="array" ref="AI1">_xlfn.LET(_xlpm.GewähtleSprache, Hinweise!$B$3, _xlpm.VorhandeneSprachenListe, Feldübersetzungen!$B$3:$B$13, _xlpm.DieserÜbersetzungsSchlüssel, "feldschlüsselSammlDaten:79",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Gemeinde / Stadt</v>
      </c>
      <c r="AJ1" s="10" t="str" cm="1">
        <f t="array" ref="AJ1">_xlfn.LET(_xlpm.GewähtleSprache, Hinweise!$B$3, _xlpm.VorhandeneSprachenListe, Feldübersetzungen!$B$3:$B$13, _xlpm.DieserÜbersetzungsSchlüssel, "feldschlüsselSammlDaten:26",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Fundort</v>
      </c>
      <c r="AK1" s="10" t="str" cm="1">
        <f t="array" ref="AK1">_xlfn.LET(_xlpm.GewähtleSprache, Hinweise!$B$3, _xlpm.VorhandeneSprachenListe, Feldübersetzungen!$B$3:$B$13, _xlpm.DieserÜbersetzungsSchlüssel, "feldschlüsselSammlDaten:73",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Anmerkungen zum Fundort</v>
      </c>
      <c r="AL1" s="10" t="str" cm="1">
        <f t="array" ref="AL1">_xlfn.LET(_xlpm.GewähtleSprache, Hinweise!$B$3, _xlpm.VorhandeneSprachenListe, Feldübersetzungen!$B$3:$B$13, _xlpm.DieserÜbersetzungsSchlüssel, "feldschlüsselSammlDaten:71",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Schutzgebiet</v>
      </c>
      <c r="AM1" s="10" t="str" cm="1">
        <f t="array" ref="AM1">_xlfn.LET(_xlpm.GewähtleSprache, Hinweise!$B$3, _xlpm.VorhandeneSprachenListe, Feldübersetzungen!$B$3:$B$13, _xlpm.DieserÜbersetzungsSchlüssel, "feldschlüsselSammlDaten:115",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Schutzgebietskategorie</v>
      </c>
      <c r="AN1" s="10" t="str" cm="1">
        <f t="array" ref="AN1">_xlfn.LET(_xlpm.GewähtleSprache, Hinweise!$B$3, _xlpm.VorhandeneSprachenListe, Feldübersetzungen!$B$3:$B$13, _xlpm.DieserÜbersetzungsSchlüssel, "feldschlüsselSammlDaten:80",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Meßtischblatt</v>
      </c>
      <c r="AO1" s="10" t="str" cm="1">
        <f t="array" ref="AO1">_xlfn.LET(_xlpm.GewähtleSprache, Hinweise!$B$3, _xlpm.VorhandeneSprachenListe, Feldübersetzungen!$B$3:$B$13, _xlpm.DieserÜbersetzungsSchlüssel, "feldschlüsselSammlDaten:81",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Naturraum</v>
      </c>
      <c r="AP1" s="10" t="str" cm="1">
        <f t="array" ref="AP1">_xlfn.LET(_xlpm.GewähtleSprache, Hinweise!$B$3, _xlpm.VorhandeneSprachenListe, Feldübersetzungen!$B$3:$B$13, _xlpm.DieserÜbersetzungsSchlüssel, "feldschlüsselSammlDaten:74",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Breitengrad (° ′ ″, engl.)</v>
      </c>
      <c r="AQ1" s="10" t="str" cm="1">
        <f t="array" ref="AQ1">_xlfn.LET(_xlpm.GewähtleSprache, Hinweise!$B$3, _xlpm.VorhandeneSprachenListe, Feldübersetzungen!$B$3:$B$13, _xlpm.DieserÜbersetzungsSchlüssel, "feldschlüsselSammlDaten:75",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Längengrad (° ′ ″, engl.)</v>
      </c>
      <c r="AR1" s="11" t="str" cm="1">
        <f t="array" ref="AR1">_xlfn.LET(_xlpm.GewähtleSprache, Hinweise!$B$3, _xlpm.VorhandeneSprachenListe, Feldübersetzungen!$B$3:$B$13, _xlpm.DieserÜbersetzungsSchlüssel, "feldschlüsselSammlDaten:65",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Dezimalpunktkoordinate (N)</v>
      </c>
      <c r="AS1" s="11" t="str" cm="1">
        <f t="array" ref="AS1">_xlfn.LET(_xlpm.GewähtleSprache, Hinweise!$B$3, _xlpm.VorhandeneSprachenListe, Feldübersetzungen!$B$3:$B$13, _xlpm.DieserÜbersetzungsSchlüssel, "feldschlüsselSammlDaten:66",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Dezimalpunktkoordinate (E)</v>
      </c>
      <c r="AT1" s="11" t="str" cm="1">
        <f t="array" ref="AT1">_xlfn.LET(_xlpm.GewähtleSprache, Hinweise!$B$3, _xlpm.VorhandeneSprachenListe, Feldübersetzungen!$B$3:$B$13, _xlpm.DieserÜbersetzungsSchlüssel, "feldschlüsselSammlDaten:121",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Daten schutzwürdig?</v>
      </c>
      <c r="AU1" s="11" t="str" cm="1">
        <f t="array" ref="AU1">_xlfn.LET(_xlpm.GewähtleSprache, Hinweise!$B$3, _xlpm.VorhandeneSprachenListe, Feldübersetzungen!$B$3:$B$13, _xlpm.DieserÜbersetzungsSchlüssel, "feldschlüsselSammlDaten:117",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Ungenauigkeit</v>
      </c>
      <c r="AV1" s="10" t="str" cm="1">
        <f t="array" ref="AV1">_xlfn.LET(_xlpm.GewähtleSprache, Hinweise!$B$3, _xlpm.VorhandeneSprachenListe, Feldübersetzungen!$B$3:$B$13, _xlpm.DieserÜbersetzungsSchlüssel, "feldschlüsselSammlDaten:24",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Höhenlage (m)</v>
      </c>
      <c r="AW1" s="10" t="str" cm="1">
        <f t="array" ref="AW1">_xlfn.LET(_xlpm.GewähtleSprache, Hinweise!$B$3, _xlpm.VorhandeneSprachenListe, Feldübersetzungen!$B$3:$B$13, _xlpm.DieserÜbersetzungsSchlüssel, "feldschlüsselSammlDaten:37",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Hangneigung</v>
      </c>
      <c r="AX1" s="83" t="str" cm="1">
        <f t="array" ref="AX1">_xlfn.LET(_xlpm.GewähtleSprache, "englisch", _xlpm.VorhandeneSprachenListe, Feldübersetzungen!$B$3:$B$13, _xlpm.DieserÜbersetzungsSchlüssel, "feldschlüsselSammlDaten:37",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slope inclination</v>
      </c>
      <c r="AY1" s="11" t="str" cm="1">
        <f t="array" ref="AY1">_xlfn.LET(_xlpm.GewähtleSprache, Hinweise!$B$3, _xlpm.VorhandeneSprachenListe, Feldübersetzungen!$B$3:$B$13, _xlpm.DieserÜbersetzungsSchlüssel, "feldschlüsselSammlDaten:36",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Exposition</v>
      </c>
      <c r="AZ1" s="36" t="str" cm="1">
        <f t="array" ref="AZ1">_xlfn.LET(_xlpm.GewähtleSprache, Hinweise!$B$3, _xlpm.VorhandeneSprachenListe, Feldübersetzungen!$B$3:$B$13, _xlpm.DieserÜbersetzungsSchlüssel, "feldschlüsselSammlDaten:34",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Standortbeschreibung</v>
      </c>
      <c r="BA1" s="36" t="str" cm="1">
        <f t="array" ref="BA1">_xlfn.LET(_xlpm.GewähtleSprache, Hinweise!$B$3, _xlpm.VorhandeneSprachenListe, Feldübersetzungen!$B$3:$B$13, _xlpm.DieserÜbersetzungsSchlüssel, "feldschlüsselSammlDaten:116",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Standort-Code</v>
      </c>
      <c r="BB1" s="36" t="str" cm="1">
        <f t="array" ref="BB1">_xlfn.LET(_xlpm.GewähtleSprache, Hinweise!$B$3, _xlpm.VorhandeneSprachenListe, Feldübersetzungen!$B$3:$B$13, _xlpm.DieserÜbersetzungsSchlüssel, "feldschlüsselSammlDaten:114",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Sammelstrategie</v>
      </c>
      <c r="BC1" s="36" t="str" cm="1">
        <f t="array" ref="BC1">_xlfn.LET(_xlpm.GewähtleSprache, Hinweise!$B$3, _xlpm.VorhandeneSprachenListe, Feldübersetzungen!$B$3:$B$13, _xlpm.DieserÜbersetzungsSchlüssel, "feldschlüsselSammlDaten:103",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Biotoptyp</v>
      </c>
      <c r="BD1" s="36" t="str" cm="1">
        <f t="array" ref="BD1">_xlfn.LET(_xlpm.GewähtleSprache, Hinweise!$B$3, _xlpm.VorhandeneSprachenListe, Feldübersetzungen!$B$3:$B$13, _xlpm.DieserÜbersetzungsSchlüssel, "feldschlüsselSammlDaten:133",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Biotopzustand</v>
      </c>
      <c r="BE1" s="10" t="str" cm="1">
        <f t="array" ref="BE1">_xlfn.LET(_xlpm.GewähtleSprache, Hinweise!$B$3, _xlpm.VorhandeneSprachenListe, Feldübersetzungen!$B$3:$B$13, _xlpm.DieserÜbersetzungsSchlüssel, "feldschlüsselSammlDaten:109",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EUNIS-Habitattyp</v>
      </c>
      <c r="BF1" s="10" t="str" cm="1">
        <f t="array" ref="BF1">_xlfn.LET(_xlpm.GewähtleSprache, Hinweise!$B$3, _xlpm.VorhandeneSprachenListe, Feldübersetzungen!$B$3:$B$13, _xlpm.DieserÜbersetzungsSchlüssel, "feldschlüsselSammlDaten:33",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EUNIS Habitat Code</v>
      </c>
      <c r="BG1" s="10" t="str" cm="1">
        <f t="array" ref="BG1">_xlfn.LET(_xlpm.GewähtleSprache, Hinweise!$B$3, _xlpm.VorhandeneSprachenListe, Feldübersetzungen!$B$3:$B$13, _xlpm.DieserÜbersetzungsSchlüssel, "feldschlüsselSammlDaten:82",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Landnutzung Code</v>
      </c>
      <c r="BH1" s="10" t="str" cm="1">
        <f t="array" ref="BH1">_xlfn.LET(_xlpm.GewähtleSprache, Hinweise!$B$3, _xlpm.VorhandeneSprachenListe, Feldübersetzungen!$B$3:$B$13, _xlpm.DieserÜbersetzungsSchlüssel, "feldschlüsselSammlDaten:102",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?Aufnahmemethode? Oder Sammelhäufigkeit</v>
      </c>
      <c r="BI1" s="10" t="str" cm="1">
        <f t="array" ref="BI1">_xlfn.LET(_xlpm.GewähtleSprache, Hinweise!$B$3, _xlpm.VorhandeneSprachenListe, Feldübersetzungen!$B$3:$B$13, _xlpm.DieserÜbersetzungsSchlüssel, "feldschlüsselSammlDaten:111",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Saatgutbeprobung/keine Saatgutbeprobung</v>
      </c>
      <c r="BJ1" s="10" t="str" cm="1">
        <f t="array" ref="BJ1">_xlfn.LET(_xlpm.GewähtleSprache, Hinweise!$B$3, _xlpm.VorhandeneSprachenListe, Feldübersetzungen!$B$3:$B$13, _xlpm.DieserÜbersetzungsSchlüssel, "feldschlüsselSammlDaten:112",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Keine Saatgutbeprobung - Anderer Grund</v>
      </c>
      <c r="BK1" s="10" t="str" cm="1">
        <f t="array" ref="BK1">_xlfn.LET(_xlpm.GewähtleSprache, Hinweise!$B$3, _xlpm.VorhandeneSprachenListe, Feldübersetzungen!$B$3:$B$13, _xlpm.DieserÜbersetzungsSchlüssel, "feldschlüsselSammlDaten:90",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Null-Nachweis</v>
      </c>
      <c r="BL1" s="10" t="str" cm="1">
        <f t="array" ref="BL1">_xlfn.LET(_xlpm.GewähtleSprache, Hinweise!$B$3, _xlpm.VorhandeneSprachenListe, Feldübersetzungen!$B$3:$B$13, _xlpm.DieserÜbersetzungsSchlüssel, "feldschlüsselSammlDaten:129",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Art gefunden?</v>
      </c>
      <c r="BM1" s="11" t="str" cm="1">
        <f t="array" ref="BM1">_xlfn.LET(_xlpm.GewähtleSprache, Hinweise!$B$3, _xlpm.VorhandeneSprachenListe, Feldübersetzungen!$B$3:$B$13, _xlpm.DieserÜbersetzungsSchlüssel, "feldschlüsselSammlDaten:42",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Anzahl vorhandener Individuen</v>
      </c>
      <c r="BN1" s="11" t="str" cm="1">
        <f t="array" ref="BN1">_xlfn.LET(_xlpm.GewähtleSprache, Hinweise!$B$3, _xlpm.VorhandeneSprachenListe, Feldübersetzungen!$B$3:$B$13, _xlpm.DieserÜbersetzungsSchlüssel, "feldschlüsselSammlDaten:100",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Anzahl beprobter Pflanzen</v>
      </c>
      <c r="BO1" s="10" t="str" cm="1">
        <f t="array" ref="BO1">_xlfn.LET(_xlpm.GewähtleSprache, Hinweise!$B$3, _xlpm.VorhandeneSprachenListe, Feldübersetzungen!$B$3:$B$13, _xlpm.DieserÜbersetzungsSchlüssel, "feldschlüsselSammlDaten:72",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Anzahl Pflanzen mit reifen Früchten</v>
      </c>
      <c r="BP1" s="10" t="str" cm="1">
        <f t="array" ref="BP1">_xlfn.LET(_xlpm.GewähtleSprache, Hinweise!$B$3, _xlpm.VorhandeneSprachenListe, Feldübersetzungen!$B$3:$B$13, _xlpm.DieserÜbersetzungsSchlüssel, "feldschlüsselSammlDaten:96",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Anzahl Samen</v>
      </c>
      <c r="BQ1" s="10" t="str" cm="1">
        <f t="array" ref="BQ1">_xlfn.LET(_xlpm.GewähtleSprache, Hinweise!$B$3, _xlpm.VorhandeneSprachenListe, Feldübersetzungen!$B$3:$B$13, _xlpm.DieserÜbersetzungsSchlüssel, "feldschlüsselSammlDaten:126",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Samen od. Früchte vom Boden aufgelesen?</v>
      </c>
      <c r="BR1" s="10" t="str" cm="1">
        <f t="array" ref="BR1">_xlfn.LET(_xlpm.GewähtleSprache, Hinweise!$B$3, _xlpm.VorhandeneSprachenListe, Feldübersetzungen!$B$3:$B$13, _xlpm.DieserÜbersetzungsSchlüssel, "feldschlüsselSammlDaten:10",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Phänologischer Zustand</v>
      </c>
      <c r="BS1" s="82" t="str" cm="1">
        <f t="array" ref="BS1">_xlfn.LET(_xlpm.GewähtleSprache, "englisch", _xlpm.VorhandeneSprachenListe, Feldübersetzungen!$B$3:$B$13, _xlpm.DieserÜbersetzungsSchlüssel, "feldschlüsselSammlDaten:10",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phenological condition</v>
      </c>
      <c r="BT1" s="10" t="str" cm="1">
        <f t="array" ref="BT1">_xlfn.LET(_xlpm.GewähtleSprache, Hinweise!$B$3, _xlpm.VorhandeneSprachenListe, Feldübersetzungen!$B$3:$B$13, _xlpm.DieserÜbersetzungsSchlüssel, "feldschlüsselSammlDaten:106",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Bodenart</v>
      </c>
      <c r="BU1" s="10" t="str" cm="1">
        <f t="array" ref="BU1">_xlfn.LET(_xlpm.GewähtleSprache, Hinweise!$B$3, _xlpm.VorhandeneSprachenListe, Feldübersetzungen!$B$3:$B$13, _xlpm.DieserÜbersetzungsSchlüssel, "feldschlüsselSammlDaten:113",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pH Wert</v>
      </c>
      <c r="BV1" s="10" t="str" cm="1">
        <f t="array" ref="BV1">_xlfn.LET(_xlpm.GewähtleSprache, Hinweise!$B$3, _xlpm.VorhandeneSprachenListe, Feldübersetzungen!$B$3:$B$13, _xlpm.DieserÜbersetzungsSchlüssel, "feldschlüsselSammlDaten:107",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Bodensammlung?</v>
      </c>
      <c r="BW1" s="10" t="str" cm="1">
        <f t="array" ref="BW1">_xlfn.LET(_xlpm.GewähtleSprache, Hinweise!$B$3, _xlpm.VorhandeneSprachenListe, Feldübersetzungen!$B$3:$B$13, _xlpm.DieserÜbersetzungsSchlüssel, "feldschlüsselSammlDaten:47",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Aktuelle Pflegemaßnahmen</v>
      </c>
      <c r="BX1" s="10" t="str" cm="1">
        <f t="array" ref="BX1">_xlfn.LET(_xlpm.GewähtleSprache, Hinweise!$B$3, _xlpm.VorhandeneSprachenListe, Feldübersetzungen!$B$3:$B$13, _xlpm.DieserÜbersetzungsSchlüssel, "feldschlüsselSammlDaten:48",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Sonstige Pflege-/Managementmaßnahmen</v>
      </c>
      <c r="BY1" s="10" t="str" cm="1">
        <f t="array" ref="BY1">_xlfn.LET(_xlpm.GewähtleSprache, Hinweise!$B$3, _xlpm.VorhandeneSprachenListe, Feldübersetzungen!$B$3:$B$13, _xlpm.DieserÜbersetzungsSchlüssel, "feldschlüsselSammlDaten:49",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Notwendige Pflege-/ Managementmaßnahmen</v>
      </c>
      <c r="BZ1" s="10" t="str" cm="1">
        <f t="array" ref="BZ1">_xlfn.LET(_xlpm.GewähtleSprache, Hinweise!$B$3, _xlpm.VorhandeneSprachenListe, Feldübersetzungen!$B$3:$B$13, _xlpm.DieserÜbersetzungsSchlüssel, "feldschlüsselSammlDaten:50",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Sonstige Notwendige Pflege/-Managementmaßnahmen</v>
      </c>
      <c r="CA1" s="10" t="str" cm="1">
        <f t="array" ref="CA1">_xlfn.LET(_xlpm.GewähtleSprache, Hinweise!$B$3, _xlpm.VorhandeneSprachenListe, Feldübersetzungen!$B$3:$B$13, _xlpm.DieserÜbersetzungsSchlüssel, "feldschlüsselSammlDaten:51",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Gefährdungsursachen</v>
      </c>
      <c r="CB1" s="10" t="str" cm="1">
        <f t="array" ref="CB1">_xlfn.LET(_xlpm.GewähtleSprache, Hinweise!$B$3, _xlpm.VorhandeneSprachenListe, Feldübersetzungen!$B$3:$B$13, _xlpm.DieserÜbersetzungsSchlüssel, "feldschlüsselSammlDaten:110",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Gefährdungsursachen sonstige</v>
      </c>
      <c r="CC1" s="10" t="str" cm="1">
        <f t="array" ref="CC1">_xlfn.LET(_xlpm.GewähtleSprache, Hinweise!$B$3, _xlpm.VorhandeneSprachenListe, Feldübersetzungen!$B$3:$B$13, _xlpm.DieserÜbersetzungsSchlüssel, "feldschlüsselSammlDaten:108",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Eigentumsverhältnisse</v>
      </c>
      <c r="CD1" s="10" t="str" cm="1">
        <f t="array" ref="CD1">_xlfn.LET(_xlpm.GewähtleSprache, Hinweise!$B$3, _xlpm.VorhandeneSprachenListe, Feldübersetzungen!$B$3:$B$13, _xlpm.DieserÜbersetzungsSchlüssel, "feldschlüsselSammlDaten:85",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Kommentar zur Art-Beobachtung</v>
      </c>
      <c r="CE1" s="10" t="str" cm="1">
        <f t="array" ref="CE1">_xlfn.LET(_xlpm.GewähtleSprache, Hinweise!$B$3, _xlpm.VorhandeneSprachenListe, Feldübersetzungen!$B$3:$B$13, _xlpm.DieserÜbersetzungsSchlüssel, "feldschlüsselSammlDaten:86",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Kommentar zur Aufnahme</v>
      </c>
      <c r="CF1" s="10" t="str" cm="1">
        <f t="array" ref="CF1">_xlfn.LET(_xlpm.GewähtleSprache, Hinweise!$B$3, _xlpm.VorhandeneSprachenListe, Feldübersetzungen!$B$3:$B$13, _xlpm.DieserÜbersetzungsSchlüssel, "feldschlüsselSammlDaten:134",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Notizen zur Geländearbeit</v>
      </c>
      <c r="CG1" s="10" t="str" cm="1">
        <f t="array" ref="CG1">_xlfn.LET(_xlpm.GewähtleSprache, Hinweise!$B$3, _xlpm.VorhandeneSprachenListe, Feldübersetzungen!$B$3:$B$13, _xlpm.DieserÜbersetzungsSchlüssel, "feldschlüsselSammlDaten:2",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Bemerkungen</v>
      </c>
      <c r="CH1" s="10" t="str" cm="1">
        <f t="array" ref="CH1">_xlfn.LET(_xlpm.GewähtleSprache, Hinweise!$B$3, _xlpm.VorhandeneSprachenListe, Feldübersetzungen!$B$3:$B$13, _xlpm.DieserÜbersetzungsSchlüssel, "feldschlüsselSammlDaten:122",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Keimversuch?</v>
      </c>
    </row>
    <row r="2" spans="1:86" x14ac:dyDescent="0.25">
      <c r="A2" s="50" t="s">
        <v>335</v>
      </c>
      <c r="B2" s="51">
        <v>41907</v>
      </c>
      <c r="C2" s="51" t="s">
        <v>509</v>
      </c>
      <c r="D2" s="51"/>
      <c r="E2" s="51"/>
      <c r="F2" s="51"/>
      <c r="G2" s="51"/>
      <c r="H2" s="51"/>
      <c r="I2" s="51"/>
      <c r="J2" s="52" t="str">
        <f>_xlfn.CONCAT(TRIM($K2)," ",TRIM($L2))</f>
        <v>Scabiosa canescens</v>
      </c>
      <c r="K2" s="53" t="s">
        <v>336</v>
      </c>
      <c r="L2" s="53" t="s">
        <v>337</v>
      </c>
      <c r="M2" s="53"/>
      <c r="N2" s="53"/>
      <c r="O2" s="53"/>
      <c r="P2" s="53"/>
      <c r="Q2" s="53" t="s">
        <v>1284</v>
      </c>
      <c r="R2" s="54" cm="1">
        <f t="array" ref="R2">_xlfn.LET(_xlpm.ZeWert, $Q2,
  _xlpm.ÜbsSuchBereich, Datenwertübersetzung!$C$49:$CY$49,
  _xlpm.ÜbsFindBereich, Datenwertübersetzung!$C$47:$CY$47,
  _xlpm.FallsNichtsGefunden, "",
  IF(ISBLANK(_xlpm.ZeWert),"",
    _xlfn.XLOOKUP(_xlpm.ZeWert, _xlpm.ÜbsSuchBereich, _xlpm.ÜbsFindBereich, _xlpm.FallsNichtsGefunden)
  )
)</f>
        <v>3</v>
      </c>
      <c r="S2" s="53"/>
      <c r="T2" s="53" t="s">
        <v>1014</v>
      </c>
      <c r="U2" s="53" t="s">
        <v>338</v>
      </c>
      <c r="V2" s="53" t="str">
        <f t="shared" ref="V2:V9" si="0">_xlfn.CONCAT("Akzessionsnummer: ",W2,"; ","IPEN: ",AA2)</f>
        <v>Akzessionsnummer: 001-40-14-10; IPEN: DE-1-B-0014014</v>
      </c>
      <c r="W2" s="53" t="s">
        <v>339</v>
      </c>
      <c r="X2" s="54" t="s">
        <v>340</v>
      </c>
      <c r="Y2" s="54" t="s">
        <v>341</v>
      </c>
      <c r="Z2" s="55" t="s">
        <v>342</v>
      </c>
      <c r="AA2" s="53" t="s">
        <v>343</v>
      </c>
      <c r="AB2" s="53" t="s">
        <v>344</v>
      </c>
      <c r="AC2" s="53" t="s">
        <v>345</v>
      </c>
      <c r="AD2" s="53" t="s">
        <v>346</v>
      </c>
      <c r="AE2" s="53">
        <v>14180</v>
      </c>
      <c r="AF2" s="53"/>
      <c r="AG2" s="53" t="s">
        <v>347</v>
      </c>
      <c r="AH2" s="53" t="s">
        <v>348</v>
      </c>
      <c r="AI2" s="53" t="s">
        <v>349</v>
      </c>
      <c r="AJ2" s="53" t="s">
        <v>350</v>
      </c>
      <c r="AK2" s="53"/>
      <c r="AL2" s="53"/>
      <c r="AM2" s="53"/>
      <c r="AN2" s="53" t="s">
        <v>351</v>
      </c>
      <c r="AO2" s="53" t="s">
        <v>352</v>
      </c>
      <c r="AP2" s="53" t="s">
        <v>353</v>
      </c>
      <c r="AQ2" s="53" t="s">
        <v>354</v>
      </c>
      <c r="AR2" s="56" t="str" cm="1">
        <f t="array" ref="AR2">_xlfn.LET(_xlpm.ZellWert,$AP2,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51.7616666666667 N</v>
      </c>
      <c r="AS2" s="56" t="str" cm="1">
        <f t="array" ref="AS2">_xlfn.LET(_xlpm.ZellWert,$AQ2,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11.0738333333333 E</v>
      </c>
      <c r="AT2" s="56"/>
      <c r="AU2" s="56"/>
      <c r="AV2" s="53">
        <v>170</v>
      </c>
      <c r="AW2" s="53"/>
      <c r="AX2" s="54" t="str" cm="1">
        <f t="array" ref="AX2">_xlfn.LET(_xlpm.ZeWert, $AW2, _xlpm.ÜbsSuchBereich, Datenwertübersetzung!$C$31:$G$31, _xlpm.ÜbsFindBereich,Datenwertübersetzung!$C$32:$G$32, _xlpm.FallsNichtsGefunden, "", _xlfn.XLOOKUP(_xlpm.ZeWert, _xlpm.ÜbsSuchBereich, _xlpm.ÜbsFindBereich, _xlpm.FallsNichtsGefunden) )</f>
        <v/>
      </c>
      <c r="AY2" s="53"/>
      <c r="AZ2" s="53" t="s">
        <v>355</v>
      </c>
      <c r="BA2" s="53"/>
      <c r="BB2" s="53"/>
      <c r="BC2" s="53"/>
      <c r="BD2" s="53"/>
      <c r="BE2" s="53"/>
      <c r="BF2" s="53" t="s">
        <v>1214</v>
      </c>
      <c r="BG2" s="53"/>
      <c r="BH2" s="51"/>
      <c r="BI2" s="51"/>
      <c r="BJ2" s="51"/>
      <c r="BK2" s="53"/>
      <c r="BL2" s="53"/>
      <c r="BM2" s="57" t="s">
        <v>356</v>
      </c>
      <c r="BN2" s="57"/>
      <c r="BO2" s="57" t="s">
        <v>357</v>
      </c>
      <c r="BP2" s="57"/>
      <c r="BQ2" s="57"/>
      <c r="BR2" s="52" t="s">
        <v>16</v>
      </c>
      <c r="BS2" s="52" t="str" cm="1">
        <f t="array" ref="BS2">_xlfn.LET(_xlpm.ZeWert, BR2, _xlpm.ÜbsSuchBereich, Datenwertübersetzung!$C$39:$BZ$39, _xlpm.ÜbsFindBereich,Datenwertübersetzung!$C$40:$BZ$40, _xlpm.FallsNichtsGefunden, "", _xlfn.XLOOKUP(_xlpm.ZeWert, _xlpm.ÜbsSuchBereich, _xlpm.ÜbsFindBereich, _xlpm.FallsNichtsGefunden) )</f>
        <v>more fruits than flowers</v>
      </c>
      <c r="BT2" s="52"/>
      <c r="BU2" s="52"/>
      <c r="BV2" s="52"/>
      <c r="BW2" s="52"/>
      <c r="BX2" s="52"/>
      <c r="BY2" s="52"/>
      <c r="BZ2" s="52"/>
      <c r="CA2" s="52"/>
      <c r="CB2" s="52"/>
      <c r="CC2" s="52"/>
      <c r="CD2" s="52"/>
      <c r="CE2" s="52"/>
      <c r="CF2" s="52"/>
      <c r="CG2" s="53"/>
      <c r="CH2" s="79"/>
    </row>
    <row r="3" spans="1:86" x14ac:dyDescent="0.25">
      <c r="A3" s="58" t="s">
        <v>358</v>
      </c>
      <c r="B3" s="59">
        <v>42264</v>
      </c>
      <c r="C3" s="59" t="s">
        <v>509</v>
      </c>
      <c r="D3" s="59"/>
      <c r="E3" s="59"/>
      <c r="F3" s="59"/>
      <c r="G3" s="59"/>
      <c r="H3" s="59"/>
      <c r="I3" s="59"/>
      <c r="J3" s="60" t="str">
        <f t="shared" ref="J3:J9" si="1">_xlfn.CONCAT(TRIM($K3)," ",TRIM($L3))</f>
        <v>Rhynchospora alba</v>
      </c>
      <c r="K3" s="61" t="s">
        <v>359</v>
      </c>
      <c r="L3" s="61" t="s">
        <v>360</v>
      </c>
      <c r="M3" s="61"/>
      <c r="N3" s="61"/>
      <c r="O3" s="61"/>
      <c r="P3" s="61"/>
      <c r="Q3" s="61" t="s">
        <v>1284</v>
      </c>
      <c r="R3" s="62" cm="1">
        <f t="array" ref="R3">_xlfn.LET(_xlpm.ZeWert, $Q3,
  _xlpm.ÜbsSuchBereich, Datenwertübersetzung!$C$49:$CY$49,
  _xlpm.ÜbsFindBereich, Datenwertübersetzung!$C$47:$CY$47,
  _xlpm.FallsNichtsGefunden, "",
  IF(ISBLANK(_xlpm.ZeWert),"",
    _xlfn.XLOOKUP(_xlpm.ZeWert, _xlpm.ÜbsSuchBereich, _xlpm.ÜbsFindBereich, _xlpm.FallsNichtsGefunden)
  )
)</f>
        <v>3</v>
      </c>
      <c r="S3" s="61"/>
      <c r="T3" s="61" t="s">
        <v>1014</v>
      </c>
      <c r="U3" s="61" t="s">
        <v>361</v>
      </c>
      <c r="V3" s="61" t="str">
        <f t="shared" si="0"/>
        <v>Akzessionsnummer: 035-74-15-10; IPEN: DE-1-B-0357415</v>
      </c>
      <c r="W3" s="61" t="s">
        <v>362</v>
      </c>
      <c r="X3" s="62"/>
      <c r="Y3" s="62"/>
      <c r="Z3" s="60"/>
      <c r="AA3" s="61" t="s">
        <v>363</v>
      </c>
      <c r="AB3" s="61" t="s">
        <v>344</v>
      </c>
      <c r="AC3" s="61" t="s">
        <v>345</v>
      </c>
      <c r="AD3" s="61" t="s">
        <v>364</v>
      </c>
      <c r="AE3" s="61">
        <v>15161</v>
      </c>
      <c r="AF3" s="61"/>
      <c r="AG3" s="61" t="s">
        <v>365</v>
      </c>
      <c r="AH3" s="61" t="s">
        <v>366</v>
      </c>
      <c r="AI3" s="61" t="s">
        <v>367</v>
      </c>
      <c r="AJ3" s="61" t="s">
        <v>368</v>
      </c>
      <c r="AK3" s="61"/>
      <c r="AL3" s="61" t="s">
        <v>369</v>
      </c>
      <c r="AM3" s="61"/>
      <c r="AN3" s="61" t="s">
        <v>370</v>
      </c>
      <c r="AO3" s="61" t="s">
        <v>371</v>
      </c>
      <c r="AP3" s="61" t="s">
        <v>372</v>
      </c>
      <c r="AQ3" s="61" t="s">
        <v>373</v>
      </c>
      <c r="AR3" s="63" t="str" cm="1">
        <f t="array" ref="AR3">_xlfn.LET(_xlpm.ZellWert,$AP3,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53.0688333333333 N</v>
      </c>
      <c r="AS3" s="63" t="str" cm="1">
        <f t="array" ref="AS3">_xlfn.LET(_xlpm.ZellWert,$AQ3,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12.8986666666667 E</v>
      </c>
      <c r="AT3" s="63"/>
      <c r="AU3" s="63"/>
      <c r="AV3" s="61">
        <v>60</v>
      </c>
      <c r="AW3" s="61"/>
      <c r="AX3" s="62" t="str" cm="1">
        <f t="array" ref="AX3">_xlfn.LET(_xlpm.TextZelle, $AW3, _xlpm.ÜbsSuchBereich, Datenwertübersetzung!$C$31:$G$31, _xlpm.ÜbsFindBereich,Datenwertübersetzung!$C$32:$G$32, _xlpm.FallsNichtsGefunden, "", _xlfn.XLOOKUP(_xlpm.TextZelle, _xlpm.ÜbsSuchBereich, _xlpm.ÜbsFindBereich, _xlpm.FallsNichtsGefunden) )</f>
        <v/>
      </c>
      <c r="AY3" s="61"/>
      <c r="AZ3" s="61" t="s">
        <v>374</v>
      </c>
      <c r="BA3" s="61"/>
      <c r="BB3" s="61"/>
      <c r="BC3" s="61"/>
      <c r="BD3" s="61"/>
      <c r="BE3" s="61"/>
      <c r="BF3" s="61" t="s">
        <v>1215</v>
      </c>
      <c r="BG3" s="61"/>
      <c r="BH3" s="59"/>
      <c r="BI3" s="59"/>
      <c r="BJ3" s="59"/>
      <c r="BK3" s="61"/>
      <c r="BL3" s="61"/>
      <c r="BM3" s="64" t="s">
        <v>356</v>
      </c>
      <c r="BN3" s="64"/>
      <c r="BO3" s="64" t="s">
        <v>357</v>
      </c>
      <c r="BP3" s="64"/>
      <c r="BQ3" s="64"/>
      <c r="BR3" s="60" t="s">
        <v>18</v>
      </c>
      <c r="BS3" s="60" t="str" cm="1">
        <f t="array" ref="BS3">_xlfn.LET(_xlpm.ZeWert, BR3, _xlpm.ÜbsSuchBereich, Datenwertübersetzung!$C$39:$BZ$39, _xlpm.ÜbsFindBereich,Datenwertübersetzung!$C$40:$BZ$40, _xlpm.FallsNichtsGefunden, "", _xlfn.XLOOKUP(_xlpm.ZeWert, _xlpm.ÜbsSuchBereich, _xlpm.ÜbsFindBereich, _xlpm.FallsNichtsGefunden) )</f>
        <v>only fruits</v>
      </c>
      <c r="BT3" s="60"/>
      <c r="BU3" s="60"/>
      <c r="BV3" s="60"/>
      <c r="BW3" s="60"/>
      <c r="BX3" s="60"/>
      <c r="BY3" s="60"/>
      <c r="BZ3" s="60"/>
      <c r="CA3" s="60"/>
      <c r="CB3" s="60"/>
      <c r="CC3" s="60"/>
      <c r="CD3" s="60"/>
      <c r="CE3" s="60"/>
      <c r="CF3" s="60"/>
      <c r="CG3" s="61"/>
      <c r="CH3" s="80"/>
    </row>
    <row r="4" spans="1:86" x14ac:dyDescent="0.25">
      <c r="A4" s="58" t="s">
        <v>358</v>
      </c>
      <c r="B4" s="59">
        <v>42289</v>
      </c>
      <c r="C4" s="59" t="s">
        <v>509</v>
      </c>
      <c r="D4" s="59"/>
      <c r="E4" s="59"/>
      <c r="F4" s="59"/>
      <c r="G4" s="59"/>
      <c r="H4" s="59"/>
      <c r="I4" s="59"/>
      <c r="J4" s="60" t="str">
        <f t="shared" si="1"/>
        <v>Scabiosa canescens</v>
      </c>
      <c r="K4" s="61" t="s">
        <v>336</v>
      </c>
      <c r="L4" s="61" t="s">
        <v>337</v>
      </c>
      <c r="M4" s="61"/>
      <c r="N4" s="61"/>
      <c r="O4" s="61"/>
      <c r="P4" s="61"/>
      <c r="Q4" s="61" t="s">
        <v>1284</v>
      </c>
      <c r="R4" s="62" cm="1">
        <f t="array" ref="R4">_xlfn.LET(_xlpm.ZeWert, $Q4,
  _xlpm.ÜbsSuchBereich, Datenwertübersetzung!$C$49:$CY$49,
  _xlpm.ÜbsFindBereich, Datenwertübersetzung!$C$47:$CY$47,
  _xlpm.FallsNichtsGefunden, "",
  IF(ISBLANK(_xlpm.ZeWert),"",
    _xlfn.XLOOKUP(_xlpm.ZeWert, _xlpm.ÜbsSuchBereich, _xlpm.ÜbsFindBereich, _xlpm.FallsNichtsGefunden)
  )
)</f>
        <v>3</v>
      </c>
      <c r="S4" s="61"/>
      <c r="T4" s="61" t="s">
        <v>1014</v>
      </c>
      <c r="U4" s="61" t="s">
        <v>375</v>
      </c>
      <c r="V4" s="61" t="str">
        <f t="shared" si="0"/>
        <v>Akzessionsnummer: 035-96-15-10; IPEN: DE-1-B-0359615</v>
      </c>
      <c r="W4" s="61" t="s">
        <v>376</v>
      </c>
      <c r="X4" s="62" t="s">
        <v>377</v>
      </c>
      <c r="Y4" s="62" t="s">
        <v>341</v>
      </c>
      <c r="Z4" s="65" t="s">
        <v>378</v>
      </c>
      <c r="AA4" s="61" t="s">
        <v>379</v>
      </c>
      <c r="AB4" s="61" t="s">
        <v>344</v>
      </c>
      <c r="AC4" s="61" t="s">
        <v>345</v>
      </c>
      <c r="AD4" s="60"/>
      <c r="AE4" s="61">
        <v>15187</v>
      </c>
      <c r="AF4" s="61"/>
      <c r="AG4" s="61" t="s">
        <v>365</v>
      </c>
      <c r="AH4" s="61" t="s">
        <v>380</v>
      </c>
      <c r="AI4" s="61" t="s">
        <v>381</v>
      </c>
      <c r="AJ4" s="61" t="s">
        <v>382</v>
      </c>
      <c r="AK4" s="61"/>
      <c r="AL4" s="61"/>
      <c r="AM4" s="61"/>
      <c r="AN4" s="61" t="s">
        <v>383</v>
      </c>
      <c r="AO4" s="61" t="s">
        <v>384</v>
      </c>
      <c r="AP4" s="61" t="s">
        <v>385</v>
      </c>
      <c r="AQ4" s="61" t="s">
        <v>386</v>
      </c>
      <c r="AR4" s="63" t="str" cm="1">
        <f t="array" ref="AR4">_xlfn.LET(_xlpm.ZellWert,$AP4,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53.2531666666667 N</v>
      </c>
      <c r="AS4" s="63" t="str" cm="1">
        <f t="array" ref="AS4">_xlfn.LET(_xlpm.ZellWert,$AQ4,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14.4316666666667 E</v>
      </c>
      <c r="AT4" s="63"/>
      <c r="AU4" s="63"/>
      <c r="AV4" s="61">
        <v>30</v>
      </c>
      <c r="AW4" s="61"/>
      <c r="AX4" s="62" t="str" cm="1">
        <f t="array" ref="AX4">_xlfn.LET(_xlpm.TextZelle, $AW4, _xlpm.ÜbsSuchBereich, Datenwertübersetzung!$C$31:$G$31, _xlpm.ÜbsFindBereich,Datenwertübersetzung!$C$32:$G$32, _xlpm.FallsNichtsGefunden, "", _xlfn.XLOOKUP(_xlpm.TextZelle, _xlpm.ÜbsSuchBereich, _xlpm.ÜbsFindBereich, _xlpm.FallsNichtsGefunden) )</f>
        <v/>
      </c>
      <c r="AY4" s="61" t="s">
        <v>1092</v>
      </c>
      <c r="AZ4" s="61" t="s">
        <v>388</v>
      </c>
      <c r="BA4" s="61"/>
      <c r="BB4" s="61"/>
      <c r="BC4" s="61"/>
      <c r="BD4" s="61"/>
      <c r="BE4" s="61"/>
      <c r="BF4" s="61" t="s">
        <v>1214</v>
      </c>
      <c r="BG4" s="61"/>
      <c r="BH4" s="59"/>
      <c r="BI4" s="59"/>
      <c r="BJ4" s="59"/>
      <c r="BK4" s="61"/>
      <c r="BL4" s="61"/>
      <c r="BM4" s="64" t="s">
        <v>357</v>
      </c>
      <c r="BN4" s="64"/>
      <c r="BO4" s="64" t="s">
        <v>357</v>
      </c>
      <c r="BP4" s="64"/>
      <c r="BQ4" s="64"/>
      <c r="BR4" s="60" t="s">
        <v>16</v>
      </c>
      <c r="BS4" s="60" t="str" cm="1">
        <f t="array" ref="BS4">_xlfn.LET(_xlpm.ZeWert, BR4, _xlpm.ÜbsSuchBereich, Datenwertübersetzung!$C$39:$BZ$39, _xlpm.ÜbsFindBereich,Datenwertübersetzung!$C$40:$BZ$40, _xlpm.FallsNichtsGefunden, "", _xlfn.XLOOKUP(_xlpm.ZeWert, _xlpm.ÜbsSuchBereich, _xlpm.ÜbsFindBereich, _xlpm.FallsNichtsGefunden) )</f>
        <v>more fruits than flowers</v>
      </c>
      <c r="BT4" s="60"/>
      <c r="BU4" s="60"/>
      <c r="BV4" s="60"/>
      <c r="BW4" s="60"/>
      <c r="BX4" s="60"/>
      <c r="BY4" s="60"/>
      <c r="BZ4" s="60"/>
      <c r="CA4" s="60"/>
      <c r="CB4" s="60"/>
      <c r="CC4" s="60"/>
      <c r="CD4" s="60"/>
      <c r="CE4" s="60"/>
      <c r="CF4" s="60"/>
      <c r="CG4" s="61"/>
      <c r="CH4" s="80"/>
    </row>
    <row r="5" spans="1:86" x14ac:dyDescent="0.25">
      <c r="A5" s="58" t="s">
        <v>335</v>
      </c>
      <c r="B5" s="59">
        <v>42634</v>
      </c>
      <c r="C5" s="59" t="s">
        <v>509</v>
      </c>
      <c r="D5" s="59"/>
      <c r="E5" s="59"/>
      <c r="F5" s="59"/>
      <c r="G5" s="59"/>
      <c r="H5" s="59"/>
      <c r="I5" s="59"/>
      <c r="J5" s="60" t="str">
        <f t="shared" si="1"/>
        <v>Scabiosa canescens</v>
      </c>
      <c r="K5" s="61" t="s">
        <v>336</v>
      </c>
      <c r="L5" s="61" t="s">
        <v>337</v>
      </c>
      <c r="M5" s="61"/>
      <c r="N5" s="61"/>
      <c r="O5" s="61"/>
      <c r="P5" s="61"/>
      <c r="Q5" s="61" t="s">
        <v>1284</v>
      </c>
      <c r="R5" s="62" cm="1">
        <f t="array" ref="R5">_xlfn.LET(_xlpm.ZeWert, $Q5,
  _xlpm.ÜbsSuchBereich, Datenwertübersetzung!$C$49:$CY$49,
  _xlpm.ÜbsFindBereich, Datenwertübersetzung!$C$47:$CY$47,
  _xlpm.FallsNichtsGefunden, "",
  IF(ISBLANK(_xlpm.ZeWert),"",
    _xlfn.XLOOKUP(_xlpm.ZeWert, _xlpm.ÜbsSuchBereich, _xlpm.ÜbsFindBereich, _xlpm.FallsNichtsGefunden)
  )
)</f>
        <v>3</v>
      </c>
      <c r="S5" s="61"/>
      <c r="T5" s="61" t="s">
        <v>1014</v>
      </c>
      <c r="U5" s="61" t="s">
        <v>389</v>
      </c>
      <c r="V5" s="61" t="str">
        <f t="shared" si="0"/>
        <v>Akzessionsnummer: 080-83-16-10; IPEN: DE-1-B-0808316</v>
      </c>
      <c r="W5" s="61" t="s">
        <v>390</v>
      </c>
      <c r="X5" s="62" t="s">
        <v>391</v>
      </c>
      <c r="Y5" s="62" t="s">
        <v>341</v>
      </c>
      <c r="Z5" s="66" t="s">
        <v>392</v>
      </c>
      <c r="AA5" s="61" t="s">
        <v>393</v>
      </c>
      <c r="AB5" s="61" t="s">
        <v>344</v>
      </c>
      <c r="AC5" s="61" t="s">
        <v>345</v>
      </c>
      <c r="AD5" s="60"/>
      <c r="AE5" s="61">
        <v>16087</v>
      </c>
      <c r="AF5" s="61"/>
      <c r="AG5" s="61" t="s">
        <v>347</v>
      </c>
      <c r="AH5" s="61" t="s">
        <v>394</v>
      </c>
      <c r="AI5" s="61" t="s">
        <v>395</v>
      </c>
      <c r="AJ5" s="61" t="s">
        <v>396</v>
      </c>
      <c r="AK5" s="61"/>
      <c r="AL5" s="61"/>
      <c r="AM5" s="61"/>
      <c r="AN5" s="61" t="s">
        <v>397</v>
      </c>
      <c r="AO5" s="61"/>
      <c r="AP5" s="61" t="s">
        <v>398</v>
      </c>
      <c r="AQ5" s="61" t="s">
        <v>399</v>
      </c>
      <c r="AR5" s="63" t="str" cm="1">
        <f t="array" ref="AR5">_xlfn.LET(_xlpm.ZellWert,$AP5,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51.6241333333333 N</v>
      </c>
      <c r="AS5" s="63" t="str" cm="1">
        <f t="array" ref="AS5">_xlfn.LET(_xlpm.ZellWert,$AQ5,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11.9234333333333 E</v>
      </c>
      <c r="AT5" s="63"/>
      <c r="AU5" s="63"/>
      <c r="AV5" s="61">
        <v>135</v>
      </c>
      <c r="AW5" s="61"/>
      <c r="AX5" s="62" t="str" cm="1">
        <f t="array" ref="AX5">_xlfn.LET(_xlpm.TextZelle, $AW5, _xlpm.ÜbsSuchBereich, Datenwertübersetzung!$C$31:$G$31, _xlpm.ÜbsFindBereich,Datenwertübersetzung!$C$32:$G$32, _xlpm.FallsNichtsGefunden, "", _xlfn.XLOOKUP(_xlpm.TextZelle, _xlpm.ÜbsSuchBereich, _xlpm.ÜbsFindBereich, _xlpm.FallsNichtsGefunden) )</f>
        <v/>
      </c>
      <c r="AY5" s="61" t="s">
        <v>217</v>
      </c>
      <c r="AZ5" s="61" t="s">
        <v>401</v>
      </c>
      <c r="BA5" s="61"/>
      <c r="BB5" s="61"/>
      <c r="BC5" s="61"/>
      <c r="BD5" s="61"/>
      <c r="BE5" s="61"/>
      <c r="BF5" s="61" t="s">
        <v>402</v>
      </c>
      <c r="BG5" s="61" t="s">
        <v>403</v>
      </c>
      <c r="BH5" s="59"/>
      <c r="BI5" s="59"/>
      <c r="BJ5" s="59"/>
      <c r="BK5" s="61"/>
      <c r="BL5" s="61"/>
      <c r="BM5" s="64" t="s">
        <v>357</v>
      </c>
      <c r="BN5" s="64"/>
      <c r="BO5" s="64" t="s">
        <v>357</v>
      </c>
      <c r="BP5" s="64"/>
      <c r="BQ5" s="64"/>
      <c r="BR5" s="60" t="s">
        <v>1150</v>
      </c>
      <c r="BS5" s="60" t="str" cm="1">
        <f t="array" ref="BS5">_xlfn.LET(_xlpm.ZeWert, BR5, _xlpm.ÜbsSuchBereich, Datenwertübersetzung!$C$39:$BZ$39, _xlpm.ÜbsFindBereich,Datenwertübersetzung!$C$40:$BZ$40, _xlpm.FallsNichtsGefunden, "", _xlfn.XLOOKUP(_xlpm.ZeWert, _xlpm.ÜbsSuchBereich, _xlpm.ÜbsFindBereich, _xlpm.FallsNichtsGefunden) )</f>
        <v>other</v>
      </c>
      <c r="BT5" s="60"/>
      <c r="BU5" s="60"/>
      <c r="BV5" s="60"/>
      <c r="BW5" s="60"/>
      <c r="BX5" s="60"/>
      <c r="BY5" s="60"/>
      <c r="BZ5" s="60"/>
      <c r="CA5" s="60"/>
      <c r="CB5" s="60"/>
      <c r="CC5" s="60"/>
      <c r="CD5" s="60"/>
      <c r="CE5" s="60"/>
      <c r="CF5" s="60"/>
      <c r="CG5" s="61" t="s">
        <v>404</v>
      </c>
      <c r="CH5" s="80"/>
    </row>
    <row r="6" spans="1:86" x14ac:dyDescent="0.25">
      <c r="A6" s="58" t="s">
        <v>335</v>
      </c>
      <c r="B6" s="59">
        <v>42999</v>
      </c>
      <c r="C6" s="59" t="s">
        <v>509</v>
      </c>
      <c r="D6" s="59"/>
      <c r="E6" s="59"/>
      <c r="F6" s="59"/>
      <c r="G6" s="59"/>
      <c r="H6" s="59"/>
      <c r="I6" s="59"/>
      <c r="J6" s="60" t="str">
        <f t="shared" si="1"/>
        <v>Rhynchospora alba</v>
      </c>
      <c r="K6" s="61" t="s">
        <v>359</v>
      </c>
      <c r="L6" s="61" t="s">
        <v>360</v>
      </c>
      <c r="M6" s="61"/>
      <c r="N6" s="61"/>
      <c r="O6" s="61"/>
      <c r="P6" s="61"/>
      <c r="Q6" s="61" t="s">
        <v>1284</v>
      </c>
      <c r="R6" s="62" cm="1">
        <f t="array" ref="R6">_xlfn.LET(_xlpm.ZeWert, $Q6,
  _xlpm.ÜbsSuchBereich, Datenwertübersetzung!$C$49:$CY$49,
  _xlpm.ÜbsFindBereich, Datenwertübersetzung!$C$47:$CY$47,
  _xlpm.FallsNichtsGefunden, "",
  IF(ISBLANK(_xlpm.ZeWert),"",
    _xlfn.XLOOKUP(_xlpm.ZeWert, _xlpm.ÜbsSuchBereich, _xlpm.ÜbsFindBereich, _xlpm.FallsNichtsGefunden)
  )
)</f>
        <v>3</v>
      </c>
      <c r="S6" s="61"/>
      <c r="T6" s="61" t="s">
        <v>1014</v>
      </c>
      <c r="U6" s="61"/>
      <c r="V6" s="61" t="str">
        <f t="shared" si="0"/>
        <v>Akzessionsnummer: 083-55-17-10; IPEN: DE-1-B-0835517</v>
      </c>
      <c r="W6" s="61" t="s">
        <v>405</v>
      </c>
      <c r="X6" s="62" t="s">
        <v>406</v>
      </c>
      <c r="Y6" s="62" t="s">
        <v>341</v>
      </c>
      <c r="Z6" s="65" t="s">
        <v>407</v>
      </c>
      <c r="AA6" s="61" t="s">
        <v>408</v>
      </c>
      <c r="AB6" s="61" t="s">
        <v>344</v>
      </c>
      <c r="AC6" s="61" t="s">
        <v>345</v>
      </c>
      <c r="AD6" s="60"/>
      <c r="AE6" s="61">
        <v>17051</v>
      </c>
      <c r="AF6" s="61"/>
      <c r="AG6" s="61" t="s">
        <v>347</v>
      </c>
      <c r="AH6" s="61" t="s">
        <v>409</v>
      </c>
      <c r="AI6" s="61" t="s">
        <v>410</v>
      </c>
      <c r="AJ6" s="61" t="s">
        <v>411</v>
      </c>
      <c r="AK6" s="61"/>
      <c r="AL6" s="61" t="s">
        <v>411</v>
      </c>
      <c r="AM6" s="61"/>
      <c r="AN6" s="61" t="s">
        <v>412</v>
      </c>
      <c r="AO6" s="61"/>
      <c r="AP6" s="61" t="s">
        <v>413</v>
      </c>
      <c r="AQ6" s="61" t="s">
        <v>414</v>
      </c>
      <c r="AR6" s="63" t="str" cm="1">
        <f t="array" ref="AR6">_xlfn.LET(_xlpm.ZellWert,$AP6,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52.5032333333333 N</v>
      </c>
      <c r="AS6" s="63" t="str" cm="1">
        <f t="array" ref="AS6">_xlfn.LET(_xlpm.ZellWert,$AQ6,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11.47285 E</v>
      </c>
      <c r="AT6" s="63"/>
      <c r="AU6" s="63"/>
      <c r="AV6" s="61">
        <v>65</v>
      </c>
      <c r="AW6" s="61"/>
      <c r="AX6" s="62" t="str" cm="1">
        <f t="array" ref="AX6">_xlfn.LET(_xlpm.TextZelle, $AW6, _xlpm.ÜbsSuchBereich, Datenwertübersetzung!$C$31:$G$31, _xlpm.ÜbsFindBereich,Datenwertübersetzung!$C$32:$G$32, _xlpm.FallsNichtsGefunden, "", _xlfn.XLOOKUP(_xlpm.TextZelle, _xlpm.ÜbsSuchBereich, _xlpm.ÜbsFindBereich, _xlpm.FallsNichtsGefunden) )</f>
        <v/>
      </c>
      <c r="AY6" s="61"/>
      <c r="AZ6" s="61" t="s">
        <v>415</v>
      </c>
      <c r="BA6" s="61"/>
      <c r="BB6" s="61"/>
      <c r="BC6" s="61"/>
      <c r="BD6" s="61"/>
      <c r="BE6" s="61"/>
      <c r="BF6" s="61" t="s">
        <v>1215</v>
      </c>
      <c r="BG6" s="61"/>
      <c r="BH6" s="59"/>
      <c r="BI6" s="59"/>
      <c r="BJ6" s="59"/>
      <c r="BK6" s="61"/>
      <c r="BL6" s="61"/>
      <c r="BM6" s="64" t="s">
        <v>356</v>
      </c>
      <c r="BN6" s="64"/>
      <c r="BO6" s="64" t="s">
        <v>416</v>
      </c>
      <c r="BP6" s="64"/>
      <c r="BQ6" s="64"/>
      <c r="BR6" s="60" t="s">
        <v>18</v>
      </c>
      <c r="BS6" s="60" t="str" cm="1">
        <f t="array" ref="BS6">_xlfn.LET(_xlpm.ZeWert, BR6, _xlpm.ÜbsSuchBereich, Datenwertübersetzung!$C$39:$BZ$39, _xlpm.ÜbsFindBereich,Datenwertübersetzung!$C$40:$BZ$40, _xlpm.FallsNichtsGefunden, "", _xlfn.XLOOKUP(_xlpm.ZeWert, _xlpm.ÜbsSuchBereich, _xlpm.ÜbsFindBereich, _xlpm.FallsNichtsGefunden) )</f>
        <v>only fruits</v>
      </c>
      <c r="BT6" s="60"/>
      <c r="BU6" s="60"/>
      <c r="BV6" s="60"/>
      <c r="BW6" s="60"/>
      <c r="BX6" s="60"/>
      <c r="BY6" s="60"/>
      <c r="BZ6" s="60"/>
      <c r="CA6" s="60"/>
      <c r="CB6" s="60"/>
      <c r="CC6" s="60"/>
      <c r="CD6" s="60"/>
      <c r="CE6" s="60"/>
      <c r="CF6" s="60"/>
      <c r="CG6" s="61" t="s">
        <v>417</v>
      </c>
      <c r="CH6" s="80"/>
    </row>
    <row r="7" spans="1:86" x14ac:dyDescent="0.25">
      <c r="A7" s="58" t="s">
        <v>418</v>
      </c>
      <c r="B7" s="59">
        <v>41563</v>
      </c>
      <c r="C7" s="59" t="s">
        <v>509</v>
      </c>
      <c r="D7" s="59"/>
      <c r="E7" s="59"/>
      <c r="F7" s="59"/>
      <c r="G7" s="59"/>
      <c r="H7" s="59"/>
      <c r="I7" s="59"/>
      <c r="J7" s="60" t="str">
        <f t="shared" si="1"/>
        <v>Rhynchospora alba</v>
      </c>
      <c r="K7" s="61" t="s">
        <v>359</v>
      </c>
      <c r="L7" s="61" t="s">
        <v>360</v>
      </c>
      <c r="M7" s="61"/>
      <c r="N7" s="61"/>
      <c r="O7" s="61"/>
      <c r="P7" s="61"/>
      <c r="Q7" s="61" t="s">
        <v>1284</v>
      </c>
      <c r="R7" s="62" cm="1">
        <f t="array" ref="R7">_xlfn.LET(_xlpm.ZeWert, $Q7,
  _xlpm.ÜbsSuchBereich, Datenwertübersetzung!$C$49:$CY$49,
  _xlpm.ÜbsFindBereich, Datenwertübersetzung!$C$47:$CY$47,
  _xlpm.FallsNichtsGefunden, "",
  IF(ISBLANK(_xlpm.ZeWert),"",
    _xlfn.XLOOKUP(_xlpm.ZeWert, _xlpm.ÜbsSuchBereich, _xlpm.ÜbsFindBereich, _xlpm.FallsNichtsGefunden)
  )
)</f>
        <v>3</v>
      </c>
      <c r="S7" s="61"/>
      <c r="T7" s="61" t="s">
        <v>1014</v>
      </c>
      <c r="U7" s="61"/>
      <c r="V7" s="61" t="str">
        <f t="shared" si="0"/>
        <v>Akzessionsnummer: 146-08-13-10; IPEN: DE-1-B-1460813</v>
      </c>
      <c r="W7" s="61" t="s">
        <v>419</v>
      </c>
      <c r="X7" s="62"/>
      <c r="Y7" s="62"/>
      <c r="Z7" s="60"/>
      <c r="AA7" s="61" t="s">
        <v>420</v>
      </c>
      <c r="AB7" s="61"/>
      <c r="AC7" s="61" t="s">
        <v>345</v>
      </c>
      <c r="AD7" s="60"/>
      <c r="AE7" s="61">
        <v>13404</v>
      </c>
      <c r="AF7" s="61"/>
      <c r="AG7" s="61" t="s">
        <v>421</v>
      </c>
      <c r="AH7" s="61" t="s">
        <v>422</v>
      </c>
      <c r="AI7" s="61" t="s">
        <v>423</v>
      </c>
      <c r="AJ7" s="61" t="s">
        <v>424</v>
      </c>
      <c r="AK7" s="61" t="s">
        <v>428</v>
      </c>
      <c r="AL7" s="61"/>
      <c r="AM7" s="61"/>
      <c r="AN7" s="61" t="s">
        <v>425</v>
      </c>
      <c r="AO7" s="61"/>
      <c r="AP7" s="61" t="s">
        <v>426</v>
      </c>
      <c r="AQ7" s="61" t="s">
        <v>427</v>
      </c>
      <c r="AR7" s="63" t="str" cm="1">
        <f t="array" ref="AR7">_xlfn.LET(_xlpm.ZellWert,$AP7,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53.275 N</v>
      </c>
      <c r="AS7" s="63" t="str" cm="1">
        <f t="array" ref="AS7">_xlfn.LET(_xlpm.ZellWert,$AQ7,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13.1166666666667 E</v>
      </c>
      <c r="AT7" s="63"/>
      <c r="AU7" s="63"/>
      <c r="AV7" s="61">
        <v>65</v>
      </c>
      <c r="AW7" s="61"/>
      <c r="AX7" s="62" t="str" cm="1">
        <f t="array" ref="AX7">_xlfn.LET(_xlpm.TextZelle, $AW7, _xlpm.ÜbsSuchBereich, Datenwertübersetzung!$C$31:$G$31, _xlpm.ÜbsFindBereich,Datenwertübersetzung!$C$32:$G$32, _xlpm.FallsNichtsGefunden, "", _xlfn.XLOOKUP(_xlpm.TextZelle, _xlpm.ÜbsSuchBereich, _xlpm.ÜbsFindBereich, _xlpm.FallsNichtsGefunden) )</f>
        <v/>
      </c>
      <c r="AY7" s="61"/>
      <c r="AZ7" s="61"/>
      <c r="BA7" s="61"/>
      <c r="BB7" s="61"/>
      <c r="BC7" s="61"/>
      <c r="BD7" s="61"/>
      <c r="BE7" s="61"/>
      <c r="BF7" s="61" t="s">
        <v>1215</v>
      </c>
      <c r="BG7" s="61"/>
      <c r="BH7" s="59"/>
      <c r="BI7" s="59"/>
      <c r="BJ7" s="59"/>
      <c r="BK7" s="61"/>
      <c r="BL7" s="61"/>
      <c r="BM7" s="64" t="s">
        <v>416</v>
      </c>
      <c r="BN7" s="64"/>
      <c r="BO7" s="64" t="s">
        <v>357</v>
      </c>
      <c r="BP7" s="64"/>
      <c r="BQ7" s="64"/>
      <c r="BR7" s="60" t="s">
        <v>18</v>
      </c>
      <c r="BS7" s="60" t="str" cm="1">
        <f t="array" ref="BS7">_xlfn.LET(_xlpm.ZeWert, BR7, _xlpm.ÜbsSuchBereich, Datenwertübersetzung!$C$39:$BZ$39, _xlpm.ÜbsFindBereich,Datenwertübersetzung!$C$40:$BZ$40, _xlpm.FallsNichtsGefunden, "", _xlfn.XLOOKUP(_xlpm.ZeWert, _xlpm.ÜbsSuchBereich, _xlpm.ÜbsFindBereich, _xlpm.FallsNichtsGefunden) )</f>
        <v>only fruits</v>
      </c>
      <c r="BT7" s="60"/>
      <c r="BU7" s="60"/>
      <c r="BV7" s="60"/>
      <c r="BW7" s="60"/>
      <c r="BX7" s="60"/>
      <c r="BY7" s="60"/>
      <c r="BZ7" s="60"/>
      <c r="CA7" s="60"/>
      <c r="CB7" s="60"/>
      <c r="CC7" s="60"/>
      <c r="CD7" s="60"/>
      <c r="CE7" s="60"/>
      <c r="CF7" s="60"/>
      <c r="CG7" s="61"/>
      <c r="CH7" s="80"/>
    </row>
    <row r="8" spans="1:86" x14ac:dyDescent="0.25">
      <c r="A8" s="58" t="s">
        <v>429</v>
      </c>
      <c r="B8" s="59">
        <v>41569</v>
      </c>
      <c r="C8" s="59" t="s">
        <v>509</v>
      </c>
      <c r="D8" s="59"/>
      <c r="E8" s="59"/>
      <c r="F8" s="59"/>
      <c r="G8" s="59"/>
      <c r="H8" s="59"/>
      <c r="I8" s="59"/>
      <c r="J8" s="60" t="str">
        <f t="shared" si="1"/>
        <v>Scabiosa canescens</v>
      </c>
      <c r="K8" s="61" t="s">
        <v>430</v>
      </c>
      <c r="L8" s="61" t="s">
        <v>337</v>
      </c>
      <c r="M8" s="61"/>
      <c r="N8" s="61"/>
      <c r="O8" s="61"/>
      <c r="P8" s="61"/>
      <c r="Q8" s="61" t="s">
        <v>1284</v>
      </c>
      <c r="R8" s="62" cm="1">
        <f t="array" ref="R8">_xlfn.LET(_xlpm.ZeWert, $Q8,
  _xlpm.ÜbsSuchBereich, Datenwertübersetzung!$C$49:$CY$49,
  _xlpm.ÜbsFindBereich, Datenwertübersetzung!$C$47:$CY$47,
  _xlpm.FallsNichtsGefunden, "",
  IF(ISBLANK(_xlpm.ZeWert),"",
    _xlfn.XLOOKUP(_xlpm.ZeWert, _xlpm.ÜbsSuchBereich, _xlpm.ÜbsFindBereich, _xlpm.FallsNichtsGefunden)
  )
)</f>
        <v>3</v>
      </c>
      <c r="S8" s="61"/>
      <c r="T8" s="61" t="s">
        <v>1014</v>
      </c>
      <c r="U8" s="61" t="s">
        <v>431</v>
      </c>
      <c r="V8" s="61" t="str">
        <f t="shared" si="0"/>
        <v>Akzessionsnummer: 146-11-13-10; IPEN: DE-1-B-1461113</v>
      </c>
      <c r="W8" s="61" t="s">
        <v>432</v>
      </c>
      <c r="X8" s="62" t="s">
        <v>433</v>
      </c>
      <c r="Y8" s="62" t="s">
        <v>341</v>
      </c>
      <c r="Z8" s="65" t="s">
        <v>434</v>
      </c>
      <c r="AA8" s="61" t="s">
        <v>435</v>
      </c>
      <c r="AB8" s="61"/>
      <c r="AC8" s="61" t="s">
        <v>345</v>
      </c>
      <c r="AD8" s="60"/>
      <c r="AE8" s="61">
        <v>13408</v>
      </c>
      <c r="AF8" s="61"/>
      <c r="AG8" s="61" t="s">
        <v>365</v>
      </c>
      <c r="AH8" s="61" t="s">
        <v>436</v>
      </c>
      <c r="AI8" s="61" t="s">
        <v>437</v>
      </c>
      <c r="AJ8" s="61" t="s">
        <v>438</v>
      </c>
      <c r="AK8" s="61" t="s">
        <v>355</v>
      </c>
      <c r="AL8" s="61"/>
      <c r="AM8" s="61"/>
      <c r="AN8" s="61" t="s">
        <v>439</v>
      </c>
      <c r="AO8" s="61"/>
      <c r="AP8" s="61" t="s">
        <v>440</v>
      </c>
      <c r="AQ8" s="61" t="s">
        <v>441</v>
      </c>
      <c r="AR8" s="63" t="str" cm="1">
        <f t="array" ref="AR8">_xlfn.LET(_xlpm.ZellWert,$AP8,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52.4133333333333 N</v>
      </c>
      <c r="AS8" s="63" t="str" cm="1">
        <f t="array" ref="AS8">_xlfn.LET(_xlpm.ZellWert,$AQ8,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12.825 E</v>
      </c>
      <c r="AT8" s="63"/>
      <c r="AU8" s="63"/>
      <c r="AV8" s="61">
        <v>55</v>
      </c>
      <c r="AW8" s="61"/>
      <c r="AX8" s="62" t="str" cm="1">
        <f t="array" ref="AX8">_xlfn.LET(_xlpm.TextZelle, $AW8, _xlpm.ÜbsSuchBereich, Datenwertübersetzung!$C$31:$G$31, _xlpm.ÜbsFindBereich,Datenwertübersetzung!$C$32:$G$32, _xlpm.FallsNichtsGefunden, "", _xlfn.XLOOKUP(_xlpm.TextZelle, _xlpm.ÜbsSuchBereich, _xlpm.ÜbsFindBereich, _xlpm.FallsNichtsGefunden) )</f>
        <v/>
      </c>
      <c r="AY8" s="61"/>
      <c r="AZ8" s="61"/>
      <c r="BA8" s="61"/>
      <c r="BB8" s="61"/>
      <c r="BC8" s="61"/>
      <c r="BD8" s="61"/>
      <c r="BE8" s="61"/>
      <c r="BF8" s="61" t="s">
        <v>1216</v>
      </c>
      <c r="BG8" s="61"/>
      <c r="BH8" s="59"/>
      <c r="BI8" s="59"/>
      <c r="BJ8" s="59"/>
      <c r="BK8" s="61"/>
      <c r="BL8" s="61"/>
      <c r="BM8" s="64" t="s">
        <v>442</v>
      </c>
      <c r="BN8" s="64"/>
      <c r="BO8" s="64" t="s">
        <v>442</v>
      </c>
      <c r="BP8" s="64"/>
      <c r="BQ8" s="64"/>
      <c r="BR8" s="60" t="s">
        <v>18</v>
      </c>
      <c r="BS8" s="60" t="str" cm="1">
        <f t="array" ref="BS8">_xlfn.LET(_xlpm.ZeWert, BR8, _xlpm.ÜbsSuchBereich, Datenwertübersetzung!$C$39:$BZ$39, _xlpm.ÜbsFindBereich,Datenwertübersetzung!$C$40:$BZ$40, _xlpm.FallsNichtsGefunden, "", _xlfn.XLOOKUP(_xlpm.ZeWert, _xlpm.ÜbsSuchBereich, _xlpm.ÜbsFindBereich, _xlpm.FallsNichtsGefunden) )</f>
        <v>only fruits</v>
      </c>
      <c r="BT8" s="60"/>
      <c r="BU8" s="60"/>
      <c r="BV8" s="60"/>
      <c r="BW8" s="60"/>
      <c r="BX8" s="60"/>
      <c r="BY8" s="60"/>
      <c r="BZ8" s="60"/>
      <c r="CA8" s="60"/>
      <c r="CB8" s="60"/>
      <c r="CC8" s="60"/>
      <c r="CD8" s="60"/>
      <c r="CE8" s="60"/>
      <c r="CF8" s="60"/>
      <c r="CG8" s="61"/>
      <c r="CH8" s="80"/>
    </row>
    <row r="9" spans="1:86" x14ac:dyDescent="0.25">
      <c r="A9" s="67" t="s">
        <v>429</v>
      </c>
      <c r="B9" s="68">
        <v>41569</v>
      </c>
      <c r="C9" s="68" t="s">
        <v>509</v>
      </c>
      <c r="D9" s="68"/>
      <c r="E9" s="68"/>
      <c r="F9" s="68"/>
      <c r="G9" s="68"/>
      <c r="H9" s="68"/>
      <c r="I9" s="68"/>
      <c r="J9" s="69" t="str">
        <f t="shared" si="1"/>
        <v>Scabiosa canescens</v>
      </c>
      <c r="K9" s="70" t="s">
        <v>430</v>
      </c>
      <c r="L9" s="70" t="s">
        <v>337</v>
      </c>
      <c r="M9" s="70"/>
      <c r="N9" s="70"/>
      <c r="O9" s="70"/>
      <c r="P9" s="70"/>
      <c r="Q9" s="70" t="s">
        <v>1284</v>
      </c>
      <c r="R9" s="71" cm="1">
        <f t="array" ref="R9">_xlfn.LET(_xlpm.ZeWert, $Q9,
  _xlpm.ÜbsSuchBereich, Datenwertübersetzung!$C$49:$CY$49,
  _xlpm.ÜbsFindBereich, Datenwertübersetzung!$C$47:$CY$47,
  _xlpm.FallsNichtsGefunden, "",
  IF(ISBLANK(_xlpm.ZeWert),"",
    _xlfn.XLOOKUP(_xlpm.ZeWert, _xlpm.ÜbsSuchBereich, _xlpm.ÜbsFindBereich, _xlpm.FallsNichtsGefunden)
  )
)</f>
        <v>3</v>
      </c>
      <c r="S9" s="70"/>
      <c r="T9" s="70" t="s">
        <v>1014</v>
      </c>
      <c r="U9" s="70" t="s">
        <v>443</v>
      </c>
      <c r="V9" s="70" t="str">
        <f t="shared" si="0"/>
        <v>Akzessionsnummer: 146-12-13-10; IPEN: DE-1-B-1461213</v>
      </c>
      <c r="W9" s="70" t="s">
        <v>444</v>
      </c>
      <c r="X9" s="71" t="s">
        <v>445</v>
      </c>
      <c r="Y9" s="71" t="s">
        <v>341</v>
      </c>
      <c r="Z9" s="72" t="s">
        <v>446</v>
      </c>
      <c r="AA9" s="70" t="s">
        <v>447</v>
      </c>
      <c r="AB9" s="70"/>
      <c r="AC9" s="70" t="s">
        <v>345</v>
      </c>
      <c r="AD9" s="69"/>
      <c r="AE9" s="70">
        <v>13409</v>
      </c>
      <c r="AF9" s="70"/>
      <c r="AG9" s="70" t="s">
        <v>365</v>
      </c>
      <c r="AH9" s="70" t="s">
        <v>436</v>
      </c>
      <c r="AI9" s="70" t="s">
        <v>448</v>
      </c>
      <c r="AJ9" s="70" t="s">
        <v>449</v>
      </c>
      <c r="AK9" s="70" t="s">
        <v>452</v>
      </c>
      <c r="AL9" s="70"/>
      <c r="AM9" s="70"/>
      <c r="AN9" s="70" t="s">
        <v>439</v>
      </c>
      <c r="AO9" s="70" t="s">
        <v>450</v>
      </c>
      <c r="AP9" s="70" t="s">
        <v>1233</v>
      </c>
      <c r="AQ9" s="70" t="s">
        <v>451</v>
      </c>
      <c r="AR9" s="73" t="str" cm="1">
        <f t="array" ref="AR9">_xlfn.LET(_xlpm.ZellWert,$AP9,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52.4116666666667 N</v>
      </c>
      <c r="AS9" s="73" t="str" cm="1">
        <f t="array" ref="AS9">_xlfn.LET(_xlpm.ZellWert,$AQ9,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12.8283333333333 E</v>
      </c>
      <c r="AT9" s="73"/>
      <c r="AU9" s="73"/>
      <c r="AV9" s="70">
        <v>55</v>
      </c>
      <c r="AW9" s="70" t="s">
        <v>1052</v>
      </c>
      <c r="AX9" s="71" t="str" cm="1">
        <f t="array" ref="AX9">_xlfn.LET(_xlpm.TextZelle, $AW9, _xlpm.ÜbsSuchBereich, Datenwertübersetzung!$C$31:$G$31, _xlpm.ÜbsFindBereich,Datenwertübersetzung!$C$32:$G$32, _xlpm.FallsNichtsGefunden, "", _xlfn.XLOOKUP(_xlpm.TextZelle, _xlpm.ÜbsSuchBereich, _xlpm.ÜbsFindBereich, _xlpm.FallsNichtsGefunden) )</f>
        <v>hilly (11-20%)</v>
      </c>
      <c r="AY9" s="70"/>
      <c r="AZ9" s="70"/>
      <c r="BA9" s="70"/>
      <c r="BB9" s="70"/>
      <c r="BC9" s="70"/>
      <c r="BD9" s="70"/>
      <c r="BE9" s="70"/>
      <c r="BF9" s="70" t="s">
        <v>1216</v>
      </c>
      <c r="BG9" s="70"/>
      <c r="BH9" s="68"/>
      <c r="BI9" s="68"/>
      <c r="BJ9" s="68"/>
      <c r="BK9" s="70"/>
      <c r="BL9" s="70"/>
      <c r="BM9" s="74" t="s">
        <v>453</v>
      </c>
      <c r="BN9" s="74"/>
      <c r="BO9" s="74" t="s">
        <v>453</v>
      </c>
      <c r="BP9" s="74"/>
      <c r="BQ9" s="74"/>
      <c r="BR9" s="69" t="s">
        <v>18</v>
      </c>
      <c r="BS9" s="69" t="str" cm="1">
        <f t="array" ref="BS9">_xlfn.LET(_xlpm.ZeWert, BR9, _xlpm.ÜbsSuchBereich, Datenwertübersetzung!$C$39:$BZ$39, _xlpm.ÜbsFindBereich,Datenwertübersetzung!$C$40:$BZ$40, _xlpm.FallsNichtsGefunden, "", _xlfn.XLOOKUP(_xlpm.ZeWert, _xlpm.ÜbsSuchBereich, _xlpm.ÜbsFindBereich, _xlpm.FallsNichtsGefunden) )</f>
        <v>only fruits</v>
      </c>
      <c r="BT9" s="69"/>
      <c r="BU9" s="69"/>
      <c r="BV9" s="69"/>
      <c r="BW9" s="69"/>
      <c r="BX9" s="69"/>
      <c r="BY9" s="69"/>
      <c r="BZ9" s="69"/>
      <c r="CA9" s="69"/>
      <c r="CB9" s="69"/>
      <c r="CC9" s="69"/>
      <c r="CD9" s="69"/>
      <c r="CE9" s="69"/>
      <c r="CF9" s="69"/>
      <c r="CG9" s="70"/>
      <c r="CH9" s="81"/>
    </row>
  </sheetData>
  <phoneticPr fontId="17" type="noConversion"/>
  <conditionalFormatting sqref="A1:CH9">
    <cfRule type="expression" dxfId="33" priority="5">
      <formula>_xlfn.ISFORMULA(A1)</formula>
    </cfRule>
  </conditionalFormatting>
  <conditionalFormatting sqref="B7">
    <cfRule type="expression" dxfId="32" priority="1">
      <formula>_xlfn.ISFORMULA(B7)</formula>
    </cfRule>
  </conditionalFormatting>
  <dataValidations count="2">
    <dataValidation allowBlank="1" showInputMessage="1" sqref="BJ2:BJ9" xr:uid="{DE11D8B5-390A-4D62-AB03-20695126B087}"/>
    <dataValidation allowBlank="1" sqref="AZ2:BA9" xr:uid="{FE80AF12-5E1E-4698-91DF-DDF4A4806E71}"/>
  </dataValidations>
  <hyperlinks>
    <hyperlink ref="X2" r:id="rId1" xr:uid="{00000000-0004-0000-0200-000000000000}"/>
    <hyperlink ref="Z2" r:id="rId2" xr:uid="{00000000-0004-0000-0200-000001000000}"/>
    <hyperlink ref="X4" r:id="rId3" xr:uid="{00000000-0004-0000-0200-000002000000}"/>
    <hyperlink ref="Z4" r:id="rId4" xr:uid="{00000000-0004-0000-0200-000003000000}"/>
    <hyperlink ref="X5" r:id="rId5" xr:uid="{00000000-0004-0000-0200-000004000000}"/>
    <hyperlink ref="X6" r:id="rId6" xr:uid="{00000000-0004-0000-0200-000005000000}"/>
    <hyperlink ref="Z6" r:id="rId7" xr:uid="{00000000-0004-0000-0200-000006000000}"/>
    <hyperlink ref="Z8" r:id="rId8" xr:uid="{00000000-0004-0000-0200-000007000000}"/>
    <hyperlink ref="X9" r:id="rId9" xr:uid="{00000000-0004-0000-0200-000008000000}"/>
    <hyperlink ref="Z9" r:id="rId10" xr:uid="{00000000-0004-0000-0200-000009000000}"/>
    <hyperlink ref="Z5" r:id="rId11" xr:uid="{371E375B-D0F5-46A9-B30F-8CA42A238F2B}"/>
  </hyperlinks>
  <pageMargins left="0.7" right="0.7" top="0.78749999999999998" bottom="0.78749999999999998" header="0.511811023622047" footer="0.511811023622047"/>
  <pageSetup paperSize="9" orientation="portrait" horizontalDpi="300" verticalDpi="300" r:id="rId12"/>
  <legacyDrawing r:id="rId13"/>
  <extLst>
    <ext xmlns:x14="http://schemas.microsoft.com/office/spreadsheetml/2009/9/main" uri="{78C0D931-6437-407d-A8EE-F0AAD7539E65}">
      <x14:conditionalFormattings>
        <x14:conditionalFormatting xmlns:xm="http://schemas.microsoft.com/office/excel/2006/main">
          <x14:cfRule type="expression" priority="2" id="{60AF8B20-9CA3-4C3D-BB7D-37EC987BBE07}">
            <xm:f>_xlfn.LET(_xlpm.formelText,_xlfn.FORMULATEXT(A1),_xlpm.anfangTextfund,SEARCH("feldSchlüsselSammlDaten:",_xlpm.formelText),_xlpm.endeTextfund,SEARCH("""",_xlpm.formelText,_xlpm.anfangTextfund),_xlpm.feldSchlüssel,MID(_xlpm.formelText,_xlpm.anfangTextfund,_xlpm.endeTextfund-_xlpm.anfangTextfund),_xlpm.auswahlStufe,_xlfn.XLOOKUP(_xlpm.feldSchlüssel,Feldübersetzungen!$C$2:$CU$2,Feldübersetzungen!$C$14:$CU$14,"?"),0&lt;COUNTIF(_xlpm.auswahlStufe,"ERFORDERLICH*"))</xm:f>
            <x14:dxf>
              <font>
                <b/>
                <i/>
              </font>
              <fill>
                <patternFill>
                  <bgColor theme="9" tint="0.79998168889431442"/>
                </patternFill>
              </fill>
            </x14:dxf>
          </x14:cfRule>
          <x14:cfRule type="expression" priority="3" id="{8F8304D4-3D7D-4D0C-AABB-23E858E3012A}">
            <xm:f>_xlfn.LET(_xlpm.formelText,_xlfn.FORMULATEXT(A1),_xlpm.anfangTextfund,SEARCH("feldSchlüsselSammlDaten:",_xlpm.formelText),_xlpm.endeTextfund,SEARCH("""",_xlpm.formelText,_xlpm.anfangTextfund),_xlpm.feldSchlüssel,MID(_xlpm.formelText,_xlpm.anfangTextfund,_xlpm.endeTextfund-_xlpm.anfangTextfund),_xlpm.auswahlStufe,_xlfn.XLOOKUP(_xlpm.feldSchlüssel,Feldübersetzungen!$C$2:$CU$2,Feldübersetzungen!$C$14:$CU$14,"?"),0=COUNTIF(_xlpm.auswahlStufe,"ERFORDERLICH*")+COUNTIF(_xlpm.auswahlStufe,"EMPFOHLEN*"))</xm:f>
            <x14:dxf>
              <font>
                <b val="0"/>
                <i val="0"/>
              </font>
            </x14:dxf>
          </x14:cfRule>
          <xm:sqref>A1:CH1</xm:sqref>
        </x14:conditionalFormatting>
      </x14:conditionalFormattings>
    </ext>
    <ext xmlns:x14="http://schemas.microsoft.com/office/spreadsheetml/2009/9/main" uri="{CCE6A557-97BC-4b89-ADB6-D9C93CAAB3DF}">
      <x14:dataValidations xmlns:xm="http://schemas.microsoft.com/office/excel/2006/main" count="32">
        <x14:dataValidation type="list" allowBlank="1" showInputMessage="1" xr:uid="{00000000-0002-0000-0200-000000000000}">
          <x14:formula1>
            <xm:f>OFFSET(Feldübersetzungen!$BE$26,0,0,COUNTA(_xlfn.ANCHORARRAY(Feldübersetzungen!$BE$26)),1)</xm:f>
          </x14:formula1>
          <xm:sqref>AW2:AW9</xm:sqref>
        </x14:dataValidation>
        <x14:dataValidation type="list" allowBlank="1" showInputMessage="1" xr:uid="{00000000-0002-0000-0200-000001000000}">
          <x14:formula1>
            <xm:f>OFFSET(Feldübersetzungen!$BG$26,0,0,COUNTA(_xlfn.ANCHORARRAY(Feldübersetzungen!$BG$26)),1)</xm:f>
          </x14:formula1>
          <xm:sqref>BO2:BO9</xm:sqref>
        </x14:dataValidation>
        <x14:dataValidation type="list" allowBlank="1" showInputMessage="1" xr:uid="{4159F29B-C762-40E1-996B-CC6E3801E875}">
          <x14:formula1>
            <xm:f>OFFSET(Feldübersetzungen!$I$26,0,0,COUNTA(_xlfn.ANCHORARRAY(Feldübersetzungen!$I$26)),1)</xm:f>
          </x14:formula1>
          <xm:sqref>T2:T9</xm:sqref>
        </x14:dataValidation>
        <x14:dataValidation type="list" allowBlank="1" showInputMessage="1" xr:uid="{8CE8C59B-D8A2-4FF7-8FAC-0FCDCE3940CC}">
          <x14:formula1>
            <xm:f>OFFSET(Feldübersetzungen!$CG$26,0,0,COUNTA(_xlfn.ANCHORARRAY(Feldübersetzungen!$CG$26)),1)</xm:f>
          </x14:formula1>
          <xm:sqref>CA2:CA9</xm:sqref>
        </x14:dataValidation>
        <x14:dataValidation type="list" allowBlank="1" showInputMessage="1" xr:uid="{33FAEBED-C439-46FF-BDF1-B44140FF441D}">
          <x14:formula1>
            <xm:f>OFFSET(Feldübersetzungen!$BF$26,0,0,COUNTA(_xlfn.ANCHORARRAY(Feldübersetzungen!$BF$26)),1)</xm:f>
          </x14:formula1>
          <xm:sqref>BM2:BM9</xm:sqref>
        </x14:dataValidation>
        <x14:dataValidation type="list" allowBlank="1" showInputMessage="1" xr:uid="{09EFAE62-67D5-4F66-B120-0F5885D18FA5}">
          <x14:formula1>
            <xm:f>OFFSET(Feldübersetzungen!$BH$26,0,0,COUNTA(_xlfn.ANCHORARRAY(Feldübersetzungen!$BH$26)),1)</xm:f>
          </x14:formula1>
          <xm:sqref>BN2:BN9</xm:sqref>
        </x14:dataValidation>
        <x14:dataValidation type="list" allowBlank="1" showInputMessage="1" xr:uid="{601AABA4-8133-4364-BA8A-45A62916598A}">
          <x14:formula1>
            <xm:f>OFFSET(Feldübersetzungen!$BD$26,0,0,COUNTA(_xlfn.ANCHORARRAY(Feldübersetzungen!$BD$26)),1)</xm:f>
          </x14:formula1>
          <xm:sqref>AY2:AY9</xm:sqref>
        </x14:dataValidation>
        <x14:dataValidation type="list" allowBlank="1" showInputMessage="1" xr:uid="{19D43BB0-317E-4C10-B153-D2ED8E673303}">
          <x14:formula1>
            <xm:f>OFFSET(Feldübersetzungen!$AR$26,0,0,COUNTA(_xlfn.ANCHORARRAY(Feldübersetzungen!$AR$26)),1)</xm:f>
          </x14:formula1>
          <xm:sqref>AG2:AG9</xm:sqref>
        </x14:dataValidation>
        <x14:dataValidation type="list" allowBlank="1" showInputMessage="1" xr:uid="{5EED429B-AE6C-44CA-ABF3-734692512305}">
          <x14:formula1>
            <xm:f>OFFSET(Feldübersetzungen!$CN$26,0,0,COUNTA(_xlfn.ANCHORARRAY(Feldübersetzungen!$CN$26)),1)</xm:f>
          </x14:formula1>
          <xm:sqref>BK2:BK9</xm:sqref>
        </x14:dataValidation>
        <x14:dataValidation type="list" allowBlank="1" showInputMessage="1" xr:uid="{F10815C8-6051-4714-A9D7-3BF894B35EE6}">
          <x14:formula1>
            <xm:f>OFFSET(Feldübersetzungen!$CC$26,0,0,COUNTA(_xlfn.ANCHORARRAY(Feldübersetzungen!$CC$26)),1)</xm:f>
          </x14:formula1>
          <xm:sqref>BW2:BW9</xm:sqref>
        </x14:dataValidation>
        <x14:dataValidation type="list" allowBlank="1" showInputMessage="1" xr:uid="{F9CD38E5-D6C3-49D5-AC09-588C358EF147}">
          <x14:formula1>
            <xm:f>OFFSET(Feldübersetzungen!$CE$26,0,0,COUNTA(_xlfn.ANCHORARRAY(Feldübersetzungen!$CE$26)),1)</xm:f>
          </x14:formula1>
          <xm:sqref>BY2:BY9</xm:sqref>
        </x14:dataValidation>
        <x14:dataValidation type="list" allowBlank="1" showInputMessage="1" xr:uid="{5E2B0000-EB35-4858-B950-EA81C133C443}">
          <x14:formula1>
            <xm:f>OFFSET(Feldübersetzungen!$CI$26,0,0,COUNTA(_xlfn.ANCHORARRAY(Feldübersetzungen!$CI$26)),1)</xm:f>
          </x14:formula1>
          <xm:sqref>CC2:CC9</xm:sqref>
        </x14:dataValidation>
        <x14:dataValidation type="list" allowBlank="1" showInputMessage="1" xr:uid="{26042100-D5B5-4541-8B64-66F6D84C7736}">
          <x14:formula1>
            <xm:f>OFFSET(Feldübersetzungen!$AO$26,0,0,COUNTA(_xlfn.ANCHORARRAY(Feldübersetzungen!$AO$26)),1)</xm:f>
          </x14:formula1>
          <xm:sqref>Y2:Y9</xm:sqref>
        </x14:dataValidation>
        <x14:dataValidation type="list" allowBlank="1" showInputMessage="1" xr:uid="{810C338C-4E66-414D-854C-614BE1DF114D}">
          <x14:formula1>
            <xm:f>OFFSET(Feldübersetzungen!$BC$26,0,0,COUNTA(_xlfn.ANCHORARRAY(Feldübersetzungen!$BC$26)),1)</xm:f>
          </x14:formula1>
          <xm:sqref>AM2:AM9</xm:sqref>
        </x14:dataValidation>
        <x14:dataValidation type="list" allowBlank="1" showInputMessage="1" xr:uid="{E9A34EB6-3F52-4720-B531-4FA53622C1E9}">
          <x14:formula1>
            <xm:f>OFFSET(Feldübersetzungen!$BW$26,0,0,COUNTA(_xlfn.ANCHORARRAY(Feldübersetzungen!$BW$26)),1)</xm:f>
          </x14:formula1>
          <xm:sqref>BR2:BR9</xm:sqref>
        </x14:dataValidation>
        <x14:dataValidation type="list" allowBlank="1" showInputMessage="1" xr:uid="{474E633E-794B-44B4-8BCA-A875C06A27FF}">
          <x14:formula1>
            <xm:f>OFFSET(Feldübersetzungen!$BR$26,0,0,COUNTA(_xlfn.ANCHORARRAY(Feldübersetzungen!$BR$26)),1)</xm:f>
          </x14:formula1>
          <xm:sqref>BC2:BD9</xm:sqref>
        </x14:dataValidation>
        <x14:dataValidation type="list" allowBlank="1" showInputMessage="1" xr:uid="{C7AE1C39-607F-41F1-919B-4316F5221A5C}">
          <x14:formula1>
            <xm:f>OFFSET(Feldübersetzungen!$BJ$26,0,0,COUNTA(_xlfn.ANCHORARRAY(Feldübersetzungen!$BJ$26)),1)</xm:f>
          </x14:formula1>
          <xm:sqref>BH2:BH9</xm:sqref>
        </x14:dataValidation>
        <x14:dataValidation type="list" allowBlank="1" showInputMessage="1" xr:uid="{A02AEDEA-149F-4093-9F15-7DD70950D817}">
          <x14:formula1>
            <xm:f>OFFSET(Feldübersetzungen!$BK$26,0,0,COUNTA(_xlfn.ANCHORARRAY(Feldübersetzungen!$BK$26)),1)</xm:f>
          </x14:formula1>
          <xm:sqref>BB2:BB9</xm:sqref>
        </x14:dataValidation>
        <x14:dataValidation type="list" allowBlank="1" showInputMessage="1" xr:uid="{0B2C51F7-CE27-4E32-A3E5-5B3DD52D2A27}">
          <x14:formula1>
            <xm:f>OFFSET(Feldübersetzungen!$BL$26,0,0,COUNTA(_xlfn.ANCHORARRAY(Feldübersetzungen!$BL$26)),1)</xm:f>
          </x14:formula1>
          <xm:sqref>BI2:BI9</xm:sqref>
        </x14:dataValidation>
        <x14:dataValidation type="list" allowBlank="1" showInputMessage="1" xr:uid="{8345F91E-789B-42B6-980B-E62E32C16861}">
          <x14:formula1>
            <xm:f>OFFSET(Feldübersetzungen!$BO$26,0,0,COUNTA(_xlfn.ANCHORARRAY(Feldübersetzungen!$BO$26)),1)</xm:f>
          </x14:formula1>
          <xm:sqref>BT2:BT9</xm:sqref>
        </x14:dataValidation>
        <x14:dataValidation type="list" allowBlank="1" showInputMessage="1" xr:uid="{D967BB59-9959-49AD-AB33-6885DC6F85CE}">
          <x14:formula1>
            <xm:f>OFFSET(Feldübersetzungen!$BP$26,0,0,COUNTA(_xlfn.ANCHORARRAY(Feldübersetzungen!$BP$26)),1)</xm:f>
          </x14:formula1>
          <xm:sqref>BV2:BV9</xm:sqref>
        </x14:dataValidation>
        <x14:dataValidation type="list" allowBlank="1" xr:uid="{4A7CF743-C75F-489F-B3EE-1B02A985B680}">
          <x14:formula1>
            <xm:f>OFFSET(Feldübersetzungen!$BQ$26,0,0,COUNTA(_xlfn.ANCHORARRAY(Feldübersetzungen!$BQ$26)),1)</xm:f>
          </x14:formula1>
          <xm:sqref>BU2:BU9</xm:sqref>
        </x14:dataValidation>
        <x14:dataValidation type="list" allowBlank="1" showInputMessage="1" xr:uid="{98E3C41C-2FF6-42BD-9972-B008E34C5834}">
          <x14:formula1>
            <xm:f>OFFSET(Feldübersetzungen!$BV$26,0,0,COUNTA(_xlfn.ANCHORARRAY(Feldübersetzungen!$BV$26)),1)</xm:f>
          </x14:formula1>
          <xm:sqref>BP2:BP9</xm:sqref>
        </x14:dataValidation>
        <x14:dataValidation type="list" allowBlank="1" showInputMessage="1" xr:uid="{42C777CA-324A-4FCB-8771-30AC3C3B5AC5}">
          <x14:formula1>
            <xm:f>OFFSET(Feldübersetzungen!$BX$26,0,0,COUNTA(_xlfn.ANCHORARRAY(Feldübersetzungen!$BX$26)),1)</xm:f>
          </x14:formula1>
          <xm:sqref>BQ2:BQ9</xm:sqref>
        </x14:dataValidation>
        <x14:dataValidation type="list" allowBlank="1" showInputMessage="1" xr:uid="{63FA847D-894A-4814-AB3F-3866BC15F7C2}">
          <x14:formula1>
            <xm:f>OFFSET(Feldübersetzungen!$Z$26,0,0,COUNTA(_xlfn.ANCHORARRAY(Feldübersetzungen!$Z$26)),1)</xm:f>
          </x14:formula1>
          <xm:sqref>I2:I9</xm:sqref>
        </x14:dataValidation>
        <x14:dataValidation type="list" allowBlank="1" showInputMessage="1" xr:uid="{903B72DC-AA3C-4796-B998-6CEDA8698862}">
          <x14:formula1>
            <xm:f>OFFSET(Feldübersetzungen!$AI$26,0,0,COUNTA(_xlfn.ANCHORARRAY(Feldübersetzungen!$AI$26)),1)</xm:f>
          </x14:formula1>
          <xm:sqref>AT2:AT9</xm:sqref>
        </x14:dataValidation>
        <x14:dataValidation type="list" allowBlank="1" showInputMessage="1" xr:uid="{58ABF633-7BA8-42FD-B2A8-8716A7D26CED}">
          <x14:formula1>
            <xm:f>OFFSET(Feldübersetzungen!$AH$26,0,0,COUNTA(_xlfn.ANCHORARRAY(Feldübersetzungen!$AH$26)),1)</xm:f>
          </x14:formula1>
          <xm:sqref>AU2:AU9</xm:sqref>
        </x14:dataValidation>
        <x14:dataValidation type="list" allowBlank="1" showInputMessage="1" xr:uid="{8FBA3F8A-5798-4410-8CD8-44B2E02F7B35}">
          <x14:formula1>
            <xm:f>OFFSET(Feldübersetzungen!$AZ$26,0,0,COUNTA(_xlfn.ANCHORARRAY(Feldübersetzungen!$AZ$26)),1)</xm:f>
          </x14:formula1>
          <xm:sqref>Q2:Q9</xm:sqref>
        </x14:dataValidation>
        <x14:dataValidation type="list" allowBlank="1" showInputMessage="1" xr:uid="{CC93A47E-3DAC-4F63-B759-312265242171}">
          <x14:formula1>
            <xm:f>OFFSET(Feldübersetzungen!$BN$26,0,0,COUNTA(_xlfn.ANCHORARRAY(Feldübersetzungen!$BN$26)),1)</xm:f>
          </x14:formula1>
          <xm:sqref>CH2:CH9</xm:sqref>
        </x14:dataValidation>
        <x14:dataValidation type="list" allowBlank="1" showInputMessage="1" xr:uid="{28C26196-A55C-48E0-879E-1156B469FFDC}">
          <x14:formula1>
            <xm:f>OFFSET(Feldübersetzungen!$CO$26,0,0,COUNTA(_xlfn.ANCHORARRAY(Feldübersetzungen!$CO$26)),1)</xm:f>
          </x14:formula1>
          <xm:sqref>BL2:BL9</xm:sqref>
        </x14:dataValidation>
        <x14:dataValidation type="list" allowBlank="1" showInputMessage="1" xr:uid="{69AF5C1A-37F8-4FDE-B53B-8FB2017A3AC6}">
          <x14:formula1>
            <xm:f>OFFSET(Feldübersetzungen!$CU$26,0,0,COUNTA(_xlfn.ANCHORARRAY(Feldübersetzungen!$CU$26)),1)</xm:f>
          </x14:formula1>
          <xm:sqref>D2:D9</xm:sqref>
        </x14:dataValidation>
        <x14:dataValidation type="list" allowBlank="1" showInputMessage="1" xr:uid="{82211948-A885-43A8-A7CE-7B54D5FFA7E5}">
          <x14:formula1>
            <xm:f>OFFSET(Feldübersetzungen!$CM$26,0,0,COUNTA(_xlfn.ANCHORARRAY(Feldübersetzungen!$CM$26)),1)</xm:f>
          </x14:formula1>
          <xm:sqref>C2:C9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7"/>
  <sheetViews>
    <sheetView showOutlineSymbols="0" workbookViewId="0"/>
  </sheetViews>
  <sheetFormatPr baseColWidth="10" defaultColWidth="10.7109375" defaultRowHeight="15" customHeight="1" x14ac:dyDescent="0.25"/>
  <cols>
    <col min="1" max="1" width="28.7109375" bestFit="1" customWidth="1"/>
    <col min="2" max="4" width="22.85546875" customWidth="1"/>
    <col min="5" max="5" width="43.5703125" bestFit="1" customWidth="1"/>
    <col min="6" max="6" width="29.28515625" bestFit="1" customWidth="1"/>
    <col min="7" max="8" width="22.85546875" customWidth="1"/>
    <col min="9" max="9" width="18.140625" bestFit="1" customWidth="1"/>
  </cols>
  <sheetData>
    <row r="1" spans="1:9" x14ac:dyDescent="0.25">
      <c r="A1" t="s">
        <v>207</v>
      </c>
      <c r="B1" t="s">
        <v>113</v>
      </c>
      <c r="C1" t="s">
        <v>147</v>
      </c>
      <c r="D1" t="s">
        <v>210</v>
      </c>
      <c r="E1" t="s">
        <v>220</v>
      </c>
      <c r="F1" t="s">
        <v>221</v>
      </c>
      <c r="G1" t="s">
        <v>157</v>
      </c>
      <c r="H1" t="s">
        <v>216</v>
      </c>
      <c r="I1" t="s">
        <v>217</v>
      </c>
    </row>
    <row r="2" spans="1:9" x14ac:dyDescent="0.25">
      <c r="A2" s="45">
        <v>41907</v>
      </c>
      <c r="B2" t="s">
        <v>454</v>
      </c>
      <c r="C2" t="s">
        <v>338</v>
      </c>
      <c r="D2" t="s">
        <v>343</v>
      </c>
      <c r="E2" t="s">
        <v>340</v>
      </c>
      <c r="F2" t="s">
        <v>341</v>
      </c>
      <c r="G2" t="s">
        <v>342</v>
      </c>
      <c r="H2" t="s">
        <v>455</v>
      </c>
      <c r="I2" t="s">
        <v>456</v>
      </c>
    </row>
    <row r="3" spans="1:9" x14ac:dyDescent="0.25">
      <c r="A3" s="45">
        <v>42289</v>
      </c>
      <c r="B3" t="s">
        <v>454</v>
      </c>
      <c r="C3" t="s">
        <v>375</v>
      </c>
      <c r="D3" t="s">
        <v>363</v>
      </c>
      <c r="E3" t="s">
        <v>377</v>
      </c>
      <c r="F3" t="s">
        <v>341</v>
      </c>
      <c r="G3" t="s">
        <v>378</v>
      </c>
      <c r="H3" t="s">
        <v>457</v>
      </c>
      <c r="I3" t="s">
        <v>458</v>
      </c>
    </row>
    <row r="4" spans="1:9" x14ac:dyDescent="0.25">
      <c r="A4" s="45">
        <v>42634</v>
      </c>
      <c r="B4" t="s">
        <v>454</v>
      </c>
      <c r="C4" t="s">
        <v>389</v>
      </c>
      <c r="D4" t="s">
        <v>393</v>
      </c>
      <c r="E4" t="s">
        <v>391</v>
      </c>
      <c r="F4" t="s">
        <v>341</v>
      </c>
      <c r="G4" t="s">
        <v>392</v>
      </c>
      <c r="H4" t="s">
        <v>459</v>
      </c>
      <c r="I4" t="s">
        <v>460</v>
      </c>
    </row>
    <row r="5" spans="1:9" x14ac:dyDescent="0.25">
      <c r="A5" s="45">
        <v>42999</v>
      </c>
      <c r="B5" t="s">
        <v>461</v>
      </c>
      <c r="C5" s="44"/>
      <c r="D5" t="s">
        <v>408</v>
      </c>
      <c r="E5" t="s">
        <v>406</v>
      </c>
      <c r="F5" t="s">
        <v>341</v>
      </c>
      <c r="G5" t="s">
        <v>407</v>
      </c>
      <c r="H5" t="s">
        <v>462</v>
      </c>
      <c r="I5" t="s">
        <v>463</v>
      </c>
    </row>
    <row r="6" spans="1:9" x14ac:dyDescent="0.25">
      <c r="A6" s="45">
        <v>41569</v>
      </c>
      <c r="B6" t="s">
        <v>454</v>
      </c>
      <c r="C6" t="s">
        <v>431</v>
      </c>
      <c r="D6" t="s">
        <v>435</v>
      </c>
      <c r="E6" t="s">
        <v>433</v>
      </c>
      <c r="F6" t="s">
        <v>341</v>
      </c>
      <c r="G6" t="s">
        <v>434</v>
      </c>
      <c r="H6" t="s">
        <v>464</v>
      </c>
      <c r="I6" t="s">
        <v>465</v>
      </c>
    </row>
    <row r="7" spans="1:9" x14ac:dyDescent="0.25">
      <c r="A7" s="45">
        <v>41569</v>
      </c>
      <c r="B7" t="s">
        <v>454</v>
      </c>
      <c r="C7" t="s">
        <v>443</v>
      </c>
      <c r="D7" t="s">
        <v>447</v>
      </c>
      <c r="E7" t="s">
        <v>445</v>
      </c>
      <c r="F7" t="s">
        <v>341</v>
      </c>
      <c r="G7" t="s">
        <v>446</v>
      </c>
      <c r="H7" t="s">
        <v>466</v>
      </c>
      <c r="I7" t="s">
        <v>467</v>
      </c>
    </row>
  </sheetData>
  <pageMargins left="0.7" right="0.7" top="0.78749999999999998" bottom="0.78749999999999998" header="0.511811023622047" footer="0.511811023622047"/>
  <pageSetup paperSize="9" orientation="portrait" horizontalDpi="300" verticalDpi="300"/>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0F7B93-F1C3-4912-ADD4-5EE9C99E1ED0}">
  <sheetPr>
    <tabColor theme="8" tint="0.79998168889431442"/>
  </sheetPr>
  <dimension ref="A1:C44"/>
  <sheetViews>
    <sheetView showOutlineSymbols="0" workbookViewId="0"/>
  </sheetViews>
  <sheetFormatPr baseColWidth="10" defaultRowHeight="15" x14ac:dyDescent="0.25"/>
  <cols>
    <col min="1" max="1" width="17.28515625" customWidth="1"/>
    <col min="2" max="2" width="82.85546875" style="75" customWidth="1"/>
    <col min="3" max="3" width="53" style="77" customWidth="1"/>
  </cols>
  <sheetData>
    <row r="1" spans="1:2" x14ac:dyDescent="0.25">
      <c r="A1" s="19" t="s">
        <v>1315</v>
      </c>
    </row>
    <row r="2" spans="1:2" ht="114" x14ac:dyDescent="0.25">
      <c r="A2" s="15"/>
      <c r="B2" s="76" t="s">
        <v>1317</v>
      </c>
    </row>
    <row r="3" spans="1:2" x14ac:dyDescent="0.25">
      <c r="A3" s="15"/>
      <c r="B3" s="76"/>
    </row>
    <row r="4" spans="1:2" x14ac:dyDescent="0.25">
      <c r="A4" s="31" t="s">
        <v>1316</v>
      </c>
      <c r="B4" s="76"/>
    </row>
    <row r="5" spans="1:2" ht="228" x14ac:dyDescent="0.25">
      <c r="A5" s="15"/>
      <c r="B5" s="76" t="s">
        <v>1318</v>
      </c>
    </row>
    <row r="6" spans="1:2" x14ac:dyDescent="0.25">
      <c r="A6" s="15"/>
      <c r="B6" s="76"/>
    </row>
    <row r="7" spans="1:2" x14ac:dyDescent="0.25">
      <c r="A7" s="19" t="s">
        <v>1234</v>
      </c>
    </row>
    <row r="8" spans="1:2" ht="99.75" x14ac:dyDescent="0.25">
      <c r="B8" s="76" t="s">
        <v>1319</v>
      </c>
    </row>
    <row r="9" spans="1:2" x14ac:dyDescent="0.25">
      <c r="B9" s="76"/>
    </row>
    <row r="10" spans="1:2" x14ac:dyDescent="0.25">
      <c r="A10" s="19" t="s">
        <v>1303</v>
      </c>
      <c r="B10" s="76"/>
    </row>
    <row r="11" spans="1:2" ht="57" x14ac:dyDescent="0.25">
      <c r="B11" s="76" t="s">
        <v>1304</v>
      </c>
    </row>
    <row r="12" spans="1:2" x14ac:dyDescent="0.25">
      <c r="B12" s="76"/>
    </row>
    <row r="13" spans="1:2" x14ac:dyDescent="0.25">
      <c r="A13" s="19" t="s">
        <v>1333</v>
      </c>
      <c r="B13" s="76"/>
    </row>
    <row r="14" spans="1:2" ht="128.25" x14ac:dyDescent="0.25">
      <c r="B14" s="76" t="s">
        <v>1320</v>
      </c>
    </row>
    <row r="16" spans="1:2" x14ac:dyDescent="0.25">
      <c r="A16" s="31" t="s">
        <v>1207</v>
      </c>
      <c r="B16" s="76"/>
    </row>
    <row r="17" spans="1:3" ht="199.5" x14ac:dyDescent="0.25">
      <c r="A17" s="32"/>
      <c r="B17" s="76" t="s">
        <v>1334</v>
      </c>
    </row>
    <row r="19" spans="1:3" x14ac:dyDescent="0.25">
      <c r="A19" s="19" t="s">
        <v>1305</v>
      </c>
    </row>
    <row r="20" spans="1:3" s="15" customFormat="1" ht="57" x14ac:dyDescent="0.25">
      <c r="A20" s="46" t="s">
        <v>760</v>
      </c>
      <c r="B20" s="76" t="s">
        <v>831</v>
      </c>
      <c r="C20" s="75"/>
    </row>
    <row r="21" spans="1:3" s="15" customFormat="1" ht="99.75" x14ac:dyDescent="0.25">
      <c r="A21" s="46" t="s">
        <v>761</v>
      </c>
      <c r="B21" s="76" t="s">
        <v>1321</v>
      </c>
      <c r="C21" s="75"/>
    </row>
    <row r="22" spans="1:3" s="15" customFormat="1" ht="85.5" x14ac:dyDescent="0.25">
      <c r="A22" s="46" t="s">
        <v>762</v>
      </c>
      <c r="B22" s="76" t="s">
        <v>1322</v>
      </c>
      <c r="C22" s="75"/>
    </row>
    <row r="23" spans="1:3" s="15" customFormat="1" ht="42.75" x14ac:dyDescent="0.25">
      <c r="A23" s="46" t="s">
        <v>517</v>
      </c>
      <c r="B23" s="76" t="s">
        <v>1201</v>
      </c>
      <c r="C23" s="75"/>
    </row>
    <row r="24" spans="1:3" s="15" customFormat="1" ht="114" x14ac:dyDescent="0.25">
      <c r="A24" s="46" t="s">
        <v>560</v>
      </c>
      <c r="B24" s="76" t="s">
        <v>1323</v>
      </c>
      <c r="C24" s="75"/>
    </row>
    <row r="25" spans="1:3" s="15" customFormat="1" ht="28.5" x14ac:dyDescent="0.25">
      <c r="A25" s="46" t="s">
        <v>561</v>
      </c>
      <c r="B25" s="76" t="s">
        <v>1324</v>
      </c>
      <c r="C25" s="75"/>
    </row>
    <row r="26" spans="1:3" s="15" customFormat="1" ht="114" x14ac:dyDescent="0.25">
      <c r="A26" s="46" t="s">
        <v>562</v>
      </c>
      <c r="B26" s="76" t="s">
        <v>1325</v>
      </c>
      <c r="C26" s="75"/>
    </row>
    <row r="27" spans="1:3" s="15" customFormat="1" ht="71.25" x14ac:dyDescent="0.25">
      <c r="A27" s="46" t="s">
        <v>581</v>
      </c>
      <c r="B27" s="76" t="s">
        <v>1156</v>
      </c>
      <c r="C27" s="75"/>
    </row>
    <row r="28" spans="1:3" s="15" customFormat="1" x14ac:dyDescent="0.25">
      <c r="B28" s="75"/>
      <c r="C28" s="75"/>
    </row>
    <row r="29" spans="1:3" s="15" customFormat="1" x14ac:dyDescent="0.25">
      <c r="A29" s="31" t="s">
        <v>1237</v>
      </c>
      <c r="B29" s="75"/>
      <c r="C29" s="75"/>
    </row>
    <row r="30" spans="1:3" s="15" customFormat="1" ht="57" x14ac:dyDescent="0.25">
      <c r="A30" s="31"/>
      <c r="B30" s="76" t="s">
        <v>1282</v>
      </c>
      <c r="C30" s="75"/>
    </row>
    <row r="31" spans="1:3" s="15" customFormat="1" ht="162" x14ac:dyDescent="0.25">
      <c r="A31" s="47" t="s">
        <v>1335</v>
      </c>
      <c r="B31" s="49" t="s">
        <v>1309</v>
      </c>
      <c r="C31" s="76" t="s">
        <v>1312</v>
      </c>
    </row>
    <row r="32" spans="1:3" s="15" customFormat="1" ht="148.5" x14ac:dyDescent="0.25">
      <c r="A32" s="47" t="s">
        <v>1336</v>
      </c>
      <c r="B32" s="49" t="s">
        <v>1310</v>
      </c>
      <c r="C32" s="76" t="s">
        <v>1312</v>
      </c>
    </row>
    <row r="33" spans="1:3" s="15" customFormat="1" ht="90" x14ac:dyDescent="0.25">
      <c r="A33" s="47" t="s">
        <v>1281</v>
      </c>
      <c r="B33" s="48" t="s">
        <v>1311</v>
      </c>
      <c r="C33" s="76" t="s">
        <v>1313</v>
      </c>
    </row>
    <row r="34" spans="1:3" s="15" customFormat="1" x14ac:dyDescent="0.25">
      <c r="B34" s="75"/>
      <c r="C34" s="75"/>
    </row>
    <row r="35" spans="1:3" s="15" customFormat="1" x14ac:dyDescent="0.25">
      <c r="B35" s="75"/>
      <c r="C35" s="75"/>
    </row>
    <row r="36" spans="1:3" s="15" customFormat="1" x14ac:dyDescent="0.25">
      <c r="B36" s="75"/>
      <c r="C36" s="75"/>
    </row>
    <row r="37" spans="1:3" s="15" customFormat="1" x14ac:dyDescent="0.25">
      <c r="B37" s="75"/>
      <c r="C37" s="75"/>
    </row>
    <row r="38" spans="1:3" s="15" customFormat="1" x14ac:dyDescent="0.25">
      <c r="B38" s="75"/>
      <c r="C38" s="75"/>
    </row>
    <row r="39" spans="1:3" s="15" customFormat="1" x14ac:dyDescent="0.25">
      <c r="B39" s="75"/>
      <c r="C39" s="75"/>
    </row>
    <row r="40" spans="1:3" s="15" customFormat="1" x14ac:dyDescent="0.25">
      <c r="B40" s="75"/>
      <c r="C40" s="75"/>
    </row>
    <row r="41" spans="1:3" s="15" customFormat="1" x14ac:dyDescent="0.25">
      <c r="B41" s="75"/>
      <c r="C41" s="75"/>
    </row>
    <row r="42" spans="1:3" s="15" customFormat="1" x14ac:dyDescent="0.25">
      <c r="B42" s="75"/>
      <c r="C42" s="75"/>
    </row>
    <row r="43" spans="1:3" s="15" customFormat="1" x14ac:dyDescent="0.25">
      <c r="B43" s="75"/>
      <c r="C43" s="75"/>
    </row>
    <row r="44" spans="1:3" s="15" customFormat="1" x14ac:dyDescent="0.25">
      <c r="B44" s="75"/>
      <c r="C44" s="75"/>
    </row>
  </sheetData>
  <pageMargins left="0.7" right="0.7" top="0.78740157499999996" bottom="0.78740157499999996" header="0.3" footer="0.3"/>
  <pageSetup paperSize="9" orientation="portrait" horizontalDpi="1200" verticalDpi="120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79998168889431442"/>
  </sheetPr>
  <dimension ref="A1:CU526"/>
  <sheetViews>
    <sheetView showOutlineSymbols="0" workbookViewId="0">
      <pane xSplit="2" ySplit="2" topLeftCell="AG3" activePane="bottomRight" state="frozen"/>
      <selection pane="topRight" activeCell="C1" sqref="C1"/>
      <selection pane="bottomLeft" activeCell="A3" sqref="A3"/>
      <selection pane="bottomRight" activeCell="AI36" sqref="AI36"/>
    </sheetView>
  </sheetViews>
  <sheetFormatPr baseColWidth="10" defaultColWidth="34.5703125" defaultRowHeight="15" customHeight="1" x14ac:dyDescent="0.25"/>
  <cols>
    <col min="1" max="1" width="9.140625" bestFit="1" customWidth="1"/>
    <col min="2" max="2" width="51.28515625" customWidth="1"/>
    <col min="3" max="3" width="35" customWidth="1"/>
    <col min="9" max="9" width="35.85546875" customWidth="1"/>
    <col min="58" max="58" width="34.5703125" style="27"/>
  </cols>
  <sheetData>
    <row r="1" spans="1:99" x14ac:dyDescent="0.25">
      <c r="B1" s="20" t="str">
        <f>"Anzahl Übersetzungen: " &amp; COUNTA(C1:CU1)</f>
        <v>Anzahl Übersetzungen: 97</v>
      </c>
      <c r="C1" s="4" t="s">
        <v>22</v>
      </c>
      <c r="D1" s="4" t="s">
        <v>23</v>
      </c>
      <c r="E1" s="4" t="s">
        <v>24</v>
      </c>
      <c r="F1" s="40" t="s">
        <v>941</v>
      </c>
      <c r="G1" s="4" t="s">
        <v>948</v>
      </c>
      <c r="H1" s="4" t="s">
        <v>656</v>
      </c>
      <c r="I1" s="4" t="s">
        <v>695</v>
      </c>
      <c r="J1" s="4" t="s">
        <v>25</v>
      </c>
      <c r="K1" s="4" t="s">
        <v>633</v>
      </c>
      <c r="L1" s="4" t="s">
        <v>639</v>
      </c>
      <c r="M1" s="4" t="s">
        <v>546</v>
      </c>
      <c r="N1" s="4" t="s">
        <v>26</v>
      </c>
      <c r="O1" s="4" t="s">
        <v>27</v>
      </c>
      <c r="P1" s="40" t="s">
        <v>844</v>
      </c>
      <c r="Q1" s="4" t="s">
        <v>836</v>
      </c>
      <c r="R1" s="4" t="s">
        <v>28</v>
      </c>
      <c r="S1" s="4" t="s">
        <v>29</v>
      </c>
      <c r="T1" s="4" t="s">
        <v>30</v>
      </c>
      <c r="U1" s="4" t="s">
        <v>31</v>
      </c>
      <c r="V1" s="4" t="s">
        <v>32</v>
      </c>
      <c r="W1" s="40" t="s">
        <v>921</v>
      </c>
      <c r="X1" s="4" t="s">
        <v>927</v>
      </c>
      <c r="Y1" s="4" t="s">
        <v>541</v>
      </c>
      <c r="Z1" s="40" t="s">
        <v>955</v>
      </c>
      <c r="AA1" s="40" t="s">
        <v>33</v>
      </c>
      <c r="AB1" s="4" t="s">
        <v>34</v>
      </c>
      <c r="AC1" s="4" t="s">
        <v>35</v>
      </c>
      <c r="AD1" s="4" t="s">
        <v>36</v>
      </c>
      <c r="AE1" s="4" t="s">
        <v>37</v>
      </c>
      <c r="AF1" s="40" t="s">
        <v>887</v>
      </c>
      <c r="AG1" s="4" t="s">
        <v>898</v>
      </c>
      <c r="AH1" s="4" t="s">
        <v>823</v>
      </c>
      <c r="AI1" s="4" t="s">
        <v>860</v>
      </c>
      <c r="AJ1" s="4" t="s">
        <v>38</v>
      </c>
      <c r="AK1" s="4" t="s">
        <v>39</v>
      </c>
      <c r="AL1" s="40" t="s">
        <v>605</v>
      </c>
      <c r="AM1" s="4" t="s">
        <v>685</v>
      </c>
      <c r="AN1" s="39" t="s">
        <v>40</v>
      </c>
      <c r="AO1" s="39" t="s">
        <v>41</v>
      </c>
      <c r="AP1" s="39" t="s">
        <v>42</v>
      </c>
      <c r="AQ1" s="4" t="s">
        <v>43</v>
      </c>
      <c r="AR1" s="4" t="s">
        <v>44</v>
      </c>
      <c r="AS1" s="4" t="s">
        <v>45</v>
      </c>
      <c r="AT1" s="4" t="s">
        <v>46</v>
      </c>
      <c r="AU1" s="4" t="s">
        <v>47</v>
      </c>
      <c r="AV1" s="4" t="s">
        <v>48</v>
      </c>
      <c r="AW1" s="4" t="s">
        <v>49</v>
      </c>
      <c r="AX1" s="40" t="s">
        <v>50</v>
      </c>
      <c r="AY1" s="4" t="s">
        <v>816</v>
      </c>
      <c r="AZ1" s="4" t="s">
        <v>852</v>
      </c>
      <c r="BA1" s="4" t="s">
        <v>1285</v>
      </c>
      <c r="BB1" s="4" t="s">
        <v>51</v>
      </c>
      <c r="BC1" s="4" t="s">
        <v>806</v>
      </c>
      <c r="BD1" s="4" t="s">
        <v>52</v>
      </c>
      <c r="BE1" s="4" t="s">
        <v>53</v>
      </c>
      <c r="BF1" s="40" t="s">
        <v>54</v>
      </c>
      <c r="BG1" s="4" t="s">
        <v>55</v>
      </c>
      <c r="BH1" s="4" t="s">
        <v>662</v>
      </c>
      <c r="BI1" s="4" t="s">
        <v>667</v>
      </c>
      <c r="BJ1" s="4" t="s">
        <v>676</v>
      </c>
      <c r="BK1" s="4" t="s">
        <v>790</v>
      </c>
      <c r="BL1" s="4" t="s">
        <v>753</v>
      </c>
      <c r="BM1" s="4" t="s">
        <v>767</v>
      </c>
      <c r="BN1" s="4" t="s">
        <v>874</v>
      </c>
      <c r="BO1" s="4" t="s">
        <v>706</v>
      </c>
      <c r="BP1" s="4" t="s">
        <v>715</v>
      </c>
      <c r="BQ1" s="4" t="s">
        <v>781</v>
      </c>
      <c r="BR1" s="4" t="s">
        <v>683</v>
      </c>
      <c r="BS1" s="4" t="s">
        <v>1157</v>
      </c>
      <c r="BT1" s="4" t="s">
        <v>56</v>
      </c>
      <c r="BU1" s="4" t="s">
        <v>733</v>
      </c>
      <c r="BV1" s="4" t="s">
        <v>614</v>
      </c>
      <c r="BW1" s="4" t="s">
        <v>57</v>
      </c>
      <c r="BX1" s="4" t="s">
        <v>911</v>
      </c>
      <c r="BY1" s="4" t="s">
        <v>58</v>
      </c>
      <c r="BZ1" s="4" t="s">
        <v>519</v>
      </c>
      <c r="CA1" s="4" t="s">
        <v>525</v>
      </c>
      <c r="CB1" s="4" t="s">
        <v>1183</v>
      </c>
      <c r="CC1" s="4" t="s">
        <v>59</v>
      </c>
      <c r="CD1" s="4" t="s">
        <v>60</v>
      </c>
      <c r="CE1" s="4" t="s">
        <v>61</v>
      </c>
      <c r="CF1" s="4" t="s">
        <v>62</v>
      </c>
      <c r="CG1" s="4" t="s">
        <v>63</v>
      </c>
      <c r="CH1" s="4" t="s">
        <v>743</v>
      </c>
      <c r="CI1" s="4" t="s">
        <v>724</v>
      </c>
      <c r="CJ1" s="4" t="s">
        <v>65</v>
      </c>
      <c r="CK1" s="4" t="s">
        <v>552</v>
      </c>
      <c r="CL1" s="4" t="s">
        <v>64</v>
      </c>
      <c r="CM1" s="4" t="s">
        <v>502</v>
      </c>
      <c r="CN1" s="4" t="s">
        <v>563</v>
      </c>
      <c r="CO1" s="4" t="s">
        <v>934</v>
      </c>
      <c r="CP1" s="39" t="s">
        <v>571</v>
      </c>
      <c r="CQ1" s="39" t="s">
        <v>576</v>
      </c>
      <c r="CR1" s="39" t="s">
        <v>582</v>
      </c>
      <c r="CS1" s="39" t="s">
        <v>588</v>
      </c>
      <c r="CT1" s="39" t="s">
        <v>884</v>
      </c>
      <c r="CU1" s="4" t="s">
        <v>510</v>
      </c>
    </row>
    <row r="2" spans="1:99" x14ac:dyDescent="0.25">
      <c r="A2" s="85" t="s">
        <v>1341</v>
      </c>
      <c r="B2" s="20" t="str" cm="1">
        <f t="array" ref="B2">"Letzter Schlüssel: feldschlüsselSammlDaten:"&amp;INDEX(_xlfn._xlws.SORT(VALUE(SUBSTITUTE($C$2:$CU$2&amp;0,"feldschlüsselSammlDaten:","")),,-1,TRUE), 1)/10</f>
        <v>Letzter Schlüssel: feldschlüsselSammlDaten:135</v>
      </c>
      <c r="C2" s="3" t="s">
        <v>66</v>
      </c>
      <c r="D2" t="s">
        <v>67</v>
      </c>
      <c r="E2" s="3" t="s">
        <v>68</v>
      </c>
      <c r="F2" s="3" t="s">
        <v>942</v>
      </c>
      <c r="G2" s="3" t="s">
        <v>949</v>
      </c>
      <c r="H2" s="3" t="s">
        <v>657</v>
      </c>
      <c r="I2" s="3" t="s">
        <v>696</v>
      </c>
      <c r="J2" s="3" t="s">
        <v>69</v>
      </c>
      <c r="K2" s="3" t="s">
        <v>634</v>
      </c>
      <c r="L2" s="3" t="s">
        <v>640</v>
      </c>
      <c r="M2" s="3" t="s">
        <v>547</v>
      </c>
      <c r="N2" t="s">
        <v>70</v>
      </c>
      <c r="O2" t="s">
        <v>71</v>
      </c>
      <c r="P2" t="s">
        <v>845</v>
      </c>
      <c r="Q2" t="s">
        <v>837</v>
      </c>
      <c r="R2" t="s">
        <v>72</v>
      </c>
      <c r="S2" t="s">
        <v>73</v>
      </c>
      <c r="T2" t="s">
        <v>74</v>
      </c>
      <c r="U2" t="s">
        <v>75</v>
      </c>
      <c r="V2" t="s">
        <v>76</v>
      </c>
      <c r="W2" t="s">
        <v>922</v>
      </c>
      <c r="X2" t="s">
        <v>928</v>
      </c>
      <c r="Y2" t="s">
        <v>542</v>
      </c>
      <c r="Z2" t="s">
        <v>956</v>
      </c>
      <c r="AA2" t="s">
        <v>77</v>
      </c>
      <c r="AB2" t="s">
        <v>78</v>
      </c>
      <c r="AC2" t="s">
        <v>79</v>
      </c>
      <c r="AD2" t="s">
        <v>80</v>
      </c>
      <c r="AE2" t="s">
        <v>81</v>
      </c>
      <c r="AF2" t="s">
        <v>888</v>
      </c>
      <c r="AG2" t="s">
        <v>899</v>
      </c>
      <c r="AH2" t="s">
        <v>824</v>
      </c>
      <c r="AI2" t="s">
        <v>861</v>
      </c>
      <c r="AJ2" t="s">
        <v>82</v>
      </c>
      <c r="AK2" t="s">
        <v>83</v>
      </c>
      <c r="AL2" t="s">
        <v>606</v>
      </c>
      <c r="AM2" t="s">
        <v>686</v>
      </c>
      <c r="AN2" t="s">
        <v>84</v>
      </c>
      <c r="AO2" t="s">
        <v>85</v>
      </c>
      <c r="AP2" t="s">
        <v>86</v>
      </c>
      <c r="AQ2" t="s">
        <v>87</v>
      </c>
      <c r="AR2" t="s">
        <v>88</v>
      </c>
      <c r="AS2" t="s">
        <v>89</v>
      </c>
      <c r="AT2" t="s">
        <v>90</v>
      </c>
      <c r="AU2" t="s">
        <v>91</v>
      </c>
      <c r="AV2" t="s">
        <v>92</v>
      </c>
      <c r="AW2" t="s">
        <v>93</v>
      </c>
      <c r="AX2" t="s">
        <v>94</v>
      </c>
      <c r="AY2" t="s">
        <v>817</v>
      </c>
      <c r="AZ2" t="s">
        <v>853</v>
      </c>
      <c r="BA2" t="s">
        <v>1286</v>
      </c>
      <c r="BB2" t="s">
        <v>95</v>
      </c>
      <c r="BC2" t="s">
        <v>807</v>
      </c>
      <c r="BD2" t="s">
        <v>96</v>
      </c>
      <c r="BE2" t="s">
        <v>97</v>
      </c>
      <c r="BF2" t="s">
        <v>98</v>
      </c>
      <c r="BG2" t="s">
        <v>99</v>
      </c>
      <c r="BH2" t="s">
        <v>663</v>
      </c>
      <c r="BI2" t="s">
        <v>668</v>
      </c>
      <c r="BJ2" t="s">
        <v>677</v>
      </c>
      <c r="BK2" t="s">
        <v>791</v>
      </c>
      <c r="BL2" t="s">
        <v>754</v>
      </c>
      <c r="BM2" t="s">
        <v>768</v>
      </c>
      <c r="BN2" t="s">
        <v>875</v>
      </c>
      <c r="BO2" t="s">
        <v>707</v>
      </c>
      <c r="BP2" t="s">
        <v>716</v>
      </c>
      <c r="BQ2" t="s">
        <v>782</v>
      </c>
      <c r="BR2" t="s">
        <v>684</v>
      </c>
      <c r="BS2" t="s">
        <v>1158</v>
      </c>
      <c r="BT2" t="s">
        <v>100</v>
      </c>
      <c r="BU2" t="s">
        <v>734</v>
      </c>
      <c r="BV2" t="s">
        <v>615</v>
      </c>
      <c r="BW2" t="s">
        <v>101</v>
      </c>
      <c r="BX2" t="s">
        <v>912</v>
      </c>
      <c r="BY2" t="s">
        <v>102</v>
      </c>
      <c r="BZ2" t="s">
        <v>520</v>
      </c>
      <c r="CA2" t="s">
        <v>526</v>
      </c>
      <c r="CB2" t="s">
        <v>1184</v>
      </c>
      <c r="CC2" t="s">
        <v>103</v>
      </c>
      <c r="CD2" t="s">
        <v>104</v>
      </c>
      <c r="CE2" t="s">
        <v>105</v>
      </c>
      <c r="CF2" t="s">
        <v>106</v>
      </c>
      <c r="CG2" t="s">
        <v>107</v>
      </c>
      <c r="CH2" t="s">
        <v>744</v>
      </c>
      <c r="CI2" t="s">
        <v>725</v>
      </c>
      <c r="CJ2" t="s">
        <v>108</v>
      </c>
      <c r="CK2" t="s">
        <v>553</v>
      </c>
      <c r="CL2" t="s">
        <v>109</v>
      </c>
      <c r="CM2" t="s">
        <v>503</v>
      </c>
      <c r="CN2" t="s">
        <v>564</v>
      </c>
      <c r="CO2" t="s">
        <v>935</v>
      </c>
      <c r="CP2" t="s">
        <v>572</v>
      </c>
      <c r="CQ2" t="s">
        <v>577</v>
      </c>
      <c r="CR2" t="s">
        <v>583</v>
      </c>
      <c r="CS2" t="s">
        <v>589</v>
      </c>
      <c r="CT2" t="s">
        <v>885</v>
      </c>
      <c r="CU2" t="s">
        <v>511</v>
      </c>
    </row>
    <row r="3" spans="1:99" x14ac:dyDescent="0.25">
      <c r="A3">
        <v>1</v>
      </c>
      <c r="B3" s="5" t="s">
        <v>1</v>
      </c>
      <c r="C3" s="3" t="s">
        <v>149</v>
      </c>
      <c r="D3" s="3" t="s">
        <v>111</v>
      </c>
      <c r="E3" s="3" t="s">
        <v>112</v>
      </c>
      <c r="F3" s="3" t="s">
        <v>943</v>
      </c>
      <c r="G3" s="3" t="s">
        <v>951</v>
      </c>
      <c r="H3" s="3" t="s">
        <v>659</v>
      </c>
      <c r="I3" s="3" t="s">
        <v>1307</v>
      </c>
      <c r="J3" s="3" t="s">
        <v>113</v>
      </c>
      <c r="K3" s="3" t="s">
        <v>635</v>
      </c>
      <c r="L3" s="3" t="s">
        <v>642</v>
      </c>
      <c r="M3" s="3" t="s">
        <v>551</v>
      </c>
      <c r="N3" s="3" t="s">
        <v>114</v>
      </c>
      <c r="O3" s="3" t="s">
        <v>115</v>
      </c>
      <c r="P3" s="3" t="s">
        <v>846</v>
      </c>
      <c r="Q3" s="3" t="s">
        <v>838</v>
      </c>
      <c r="R3" s="3" t="s">
        <v>116</v>
      </c>
      <c r="S3" s="3" t="s">
        <v>117</v>
      </c>
      <c r="T3" s="3" t="s">
        <v>210</v>
      </c>
      <c r="U3" s="3" t="s">
        <v>122</v>
      </c>
      <c r="V3" s="3" t="s">
        <v>123</v>
      </c>
      <c r="W3" s="3" t="s">
        <v>923</v>
      </c>
      <c r="X3" s="3" t="s">
        <v>929</v>
      </c>
      <c r="Y3" s="3" t="s">
        <v>544</v>
      </c>
      <c r="Z3" s="3" t="s">
        <v>957</v>
      </c>
      <c r="AA3" s="3" t="s">
        <v>476</v>
      </c>
      <c r="AB3" s="3" t="s">
        <v>477</v>
      </c>
      <c r="AC3" s="3" t="s">
        <v>653</v>
      </c>
      <c r="AD3" s="3" t="s">
        <v>478</v>
      </c>
      <c r="AE3" s="3" t="s">
        <v>479</v>
      </c>
      <c r="AF3" s="3" t="s">
        <v>889</v>
      </c>
      <c r="AG3" s="3" t="s">
        <v>900</v>
      </c>
      <c r="AH3" s="3" t="s">
        <v>825</v>
      </c>
      <c r="AI3" s="3" t="s">
        <v>867</v>
      </c>
      <c r="AJ3" s="3" t="s">
        <v>126</v>
      </c>
      <c r="AK3" s="3" t="s">
        <v>127</v>
      </c>
      <c r="AL3" s="3" t="s">
        <v>608</v>
      </c>
      <c r="AM3" s="3" t="s">
        <v>690</v>
      </c>
      <c r="AN3" t="s">
        <v>624</v>
      </c>
      <c r="AO3" s="3" t="s">
        <v>629</v>
      </c>
      <c r="AP3" s="3" t="s">
        <v>628</v>
      </c>
      <c r="AQ3" s="3" t="s">
        <v>129</v>
      </c>
      <c r="AR3" s="3" t="s">
        <v>130</v>
      </c>
      <c r="AS3" s="3" t="s">
        <v>131</v>
      </c>
      <c r="AT3" s="3" t="s">
        <v>132</v>
      </c>
      <c r="AU3" s="3" t="s">
        <v>133</v>
      </c>
      <c r="AV3" s="3" t="s">
        <v>162</v>
      </c>
      <c r="AW3" s="3" t="s">
        <v>135</v>
      </c>
      <c r="AX3" s="3" t="s">
        <v>1210</v>
      </c>
      <c r="AY3" s="3" t="s">
        <v>818</v>
      </c>
      <c r="AZ3" s="3" t="s">
        <v>854</v>
      </c>
      <c r="BA3" s="3" t="s">
        <v>1287</v>
      </c>
      <c r="BB3" s="3" t="s">
        <v>165</v>
      </c>
      <c r="BC3" s="3" t="s">
        <v>810</v>
      </c>
      <c r="BD3" s="3" t="s">
        <v>166</v>
      </c>
      <c r="BE3" s="3" t="s">
        <v>139</v>
      </c>
      <c r="BF3" s="3" t="s">
        <v>140</v>
      </c>
      <c r="BG3" s="3" t="s">
        <v>168</v>
      </c>
      <c r="BH3" s="3" t="s">
        <v>666</v>
      </c>
      <c r="BI3" s="3" t="s">
        <v>669</v>
      </c>
      <c r="BJ3" s="16" t="s">
        <v>803</v>
      </c>
      <c r="BK3" s="3" t="s">
        <v>795</v>
      </c>
      <c r="BL3" s="3" t="s">
        <v>765</v>
      </c>
      <c r="BM3" s="3" t="s">
        <v>755</v>
      </c>
      <c r="BN3" s="3" t="s">
        <v>876</v>
      </c>
      <c r="BO3" s="3" t="s">
        <v>710</v>
      </c>
      <c r="BP3" s="3" t="s">
        <v>721</v>
      </c>
      <c r="BQ3" s="3" t="s">
        <v>786</v>
      </c>
      <c r="BR3" s="3" t="s">
        <v>703</v>
      </c>
      <c r="BS3" s="3" t="s">
        <v>1159</v>
      </c>
      <c r="BT3" s="3" t="s">
        <v>169</v>
      </c>
      <c r="BU3" s="3" t="s">
        <v>740</v>
      </c>
      <c r="BV3" s="3" t="s">
        <v>618</v>
      </c>
      <c r="BW3" s="3" t="s">
        <v>143</v>
      </c>
      <c r="BX3" s="3" t="s">
        <v>1211</v>
      </c>
      <c r="BY3" s="3" t="s">
        <v>474</v>
      </c>
      <c r="BZ3" s="3" t="s">
        <v>523</v>
      </c>
      <c r="CA3" s="3" t="s">
        <v>528</v>
      </c>
      <c r="CB3" s="3" t="s">
        <v>1182</v>
      </c>
      <c r="CC3" s="3" t="s">
        <v>475</v>
      </c>
      <c r="CD3" t="s">
        <v>488</v>
      </c>
      <c r="CE3" s="3" t="s">
        <v>145</v>
      </c>
      <c r="CF3" s="3" t="s">
        <v>490</v>
      </c>
      <c r="CG3" s="3" t="s">
        <v>146</v>
      </c>
      <c r="CH3" s="3" t="s">
        <v>745</v>
      </c>
      <c r="CI3" s="3" t="s">
        <v>728</v>
      </c>
      <c r="CJ3" t="s">
        <v>147</v>
      </c>
      <c r="CK3" t="s">
        <v>558</v>
      </c>
      <c r="CL3" t="s">
        <v>148</v>
      </c>
      <c r="CM3" s="3" t="s">
        <v>504</v>
      </c>
      <c r="CN3" s="3" t="s">
        <v>567</v>
      </c>
      <c r="CO3" s="3" t="s">
        <v>936</v>
      </c>
      <c r="CP3" s="3" t="s">
        <v>597</v>
      </c>
      <c r="CQ3" s="3" t="s">
        <v>598</v>
      </c>
      <c r="CR3" s="3" t="s">
        <v>599</v>
      </c>
      <c r="CS3" s="3" t="s">
        <v>600</v>
      </c>
      <c r="CT3" s="3" t="s">
        <v>1002</v>
      </c>
      <c r="CU3" s="3" t="s">
        <v>512</v>
      </c>
    </row>
    <row r="4" spans="1:99" x14ac:dyDescent="0.25">
      <c r="A4">
        <v>4</v>
      </c>
      <c r="B4" s="5" t="s">
        <v>120</v>
      </c>
      <c r="C4" s="3" t="s">
        <v>110</v>
      </c>
      <c r="D4" t="s">
        <v>111</v>
      </c>
      <c r="E4" s="3" t="s">
        <v>121</v>
      </c>
      <c r="F4" s="3" t="s">
        <v>943</v>
      </c>
      <c r="G4" s="3" t="s">
        <v>951</v>
      </c>
      <c r="H4" s="3" t="s">
        <v>659</v>
      </c>
      <c r="I4" s="3" t="s">
        <v>697</v>
      </c>
      <c r="J4" s="3" t="s">
        <v>113</v>
      </c>
      <c r="K4" s="3" t="s">
        <v>635</v>
      </c>
      <c r="L4" s="3" t="s">
        <v>646</v>
      </c>
      <c r="M4" s="3" t="s">
        <v>1230</v>
      </c>
      <c r="N4" s="3" t="s">
        <v>114</v>
      </c>
      <c r="O4" s="3" t="s">
        <v>115</v>
      </c>
      <c r="P4" s="3" t="s">
        <v>846</v>
      </c>
      <c r="Q4" s="3" t="s">
        <v>838</v>
      </c>
      <c r="R4" s="3" t="s">
        <v>116</v>
      </c>
      <c r="S4" s="3" t="s">
        <v>117</v>
      </c>
      <c r="T4" s="3" t="s">
        <v>538</v>
      </c>
      <c r="U4" s="3" t="s">
        <v>122</v>
      </c>
      <c r="V4" s="3" t="s">
        <v>123</v>
      </c>
      <c r="W4" s="3" t="s">
        <v>923</v>
      </c>
      <c r="X4" s="3" t="s">
        <v>929</v>
      </c>
      <c r="Y4" s="3" t="s">
        <v>544</v>
      </c>
      <c r="Z4" s="3" t="s">
        <v>957</v>
      </c>
      <c r="AA4" s="3" t="s">
        <v>124</v>
      </c>
      <c r="AB4" s="3" t="s">
        <v>125</v>
      </c>
      <c r="AC4" s="3" t="s">
        <v>654</v>
      </c>
      <c r="AD4" s="3" t="s">
        <v>485</v>
      </c>
      <c r="AE4" s="3" t="s">
        <v>486</v>
      </c>
      <c r="AF4" s="3" t="s">
        <v>889</v>
      </c>
      <c r="AG4" s="3" t="s">
        <v>900</v>
      </c>
      <c r="AH4" s="3" t="s">
        <v>827</v>
      </c>
      <c r="AI4" s="3" t="s">
        <v>862</v>
      </c>
      <c r="AJ4" s="3" t="s">
        <v>126</v>
      </c>
      <c r="AK4" s="3" t="s">
        <v>751</v>
      </c>
      <c r="AL4" s="3" t="s">
        <v>609</v>
      </c>
      <c r="AM4" s="3" t="s">
        <v>690</v>
      </c>
      <c r="AN4" s="3" t="s">
        <v>128</v>
      </c>
      <c r="AO4" s="3" t="s">
        <v>627</v>
      </c>
      <c r="AP4" s="3" t="s">
        <v>628</v>
      </c>
      <c r="AQ4" s="3" t="s">
        <v>129</v>
      </c>
      <c r="AR4" s="3" t="s">
        <v>130</v>
      </c>
      <c r="AS4" s="3" t="s">
        <v>131</v>
      </c>
      <c r="AT4" s="3" t="s">
        <v>132</v>
      </c>
      <c r="AU4" s="3" t="s">
        <v>133</v>
      </c>
      <c r="AV4" s="3" t="s">
        <v>227</v>
      </c>
      <c r="AW4" s="3" t="s">
        <v>135</v>
      </c>
      <c r="AX4" s="3" t="s">
        <v>136</v>
      </c>
      <c r="AY4" s="3" t="s">
        <v>818</v>
      </c>
      <c r="AZ4" s="3" t="s">
        <v>854</v>
      </c>
      <c r="BA4" s="3" t="s">
        <v>1287</v>
      </c>
      <c r="BB4" s="3" t="s">
        <v>137</v>
      </c>
      <c r="BC4" s="3" t="s">
        <v>810</v>
      </c>
      <c r="BD4" s="3" t="s">
        <v>138</v>
      </c>
      <c r="BE4" s="3" t="s">
        <v>139</v>
      </c>
      <c r="BF4" s="3" t="s">
        <v>140</v>
      </c>
      <c r="BG4" s="3" t="s">
        <v>141</v>
      </c>
      <c r="BH4" s="3" t="s">
        <v>666</v>
      </c>
      <c r="BI4" s="3" t="s">
        <v>669</v>
      </c>
      <c r="BJ4" s="16" t="s">
        <v>803</v>
      </c>
      <c r="BK4" s="3" t="s">
        <v>804</v>
      </c>
      <c r="BL4" s="3" t="s">
        <v>772</v>
      </c>
      <c r="BM4" s="3" t="s">
        <v>771</v>
      </c>
      <c r="BN4" s="3" t="s">
        <v>876</v>
      </c>
      <c r="BO4" s="3" t="s">
        <v>710</v>
      </c>
      <c r="BP4" s="3" t="s">
        <v>721</v>
      </c>
      <c r="BQ4" s="3" t="s">
        <v>787</v>
      </c>
      <c r="BR4" s="3" t="s">
        <v>703</v>
      </c>
      <c r="BS4" s="3" t="s">
        <v>1159</v>
      </c>
      <c r="BT4" s="3" t="s">
        <v>142</v>
      </c>
      <c r="BU4" s="3" t="s">
        <v>740</v>
      </c>
      <c r="BV4" s="3" t="s">
        <v>621</v>
      </c>
      <c r="BW4" s="3" t="s">
        <v>143</v>
      </c>
      <c r="BX4" s="3" t="s">
        <v>1211</v>
      </c>
      <c r="BY4" s="3" t="s">
        <v>532</v>
      </c>
      <c r="BZ4" s="3" t="s">
        <v>531</v>
      </c>
      <c r="CA4" s="3" t="s">
        <v>527</v>
      </c>
      <c r="CB4" s="3" t="s">
        <v>1185</v>
      </c>
      <c r="CC4" s="3" t="s">
        <v>475</v>
      </c>
      <c r="CD4" s="3" t="s">
        <v>491</v>
      </c>
      <c r="CE4" s="3" t="s">
        <v>492</v>
      </c>
      <c r="CF4" s="3" t="s">
        <v>493</v>
      </c>
      <c r="CG4" s="3" t="s">
        <v>146</v>
      </c>
      <c r="CH4" s="3" t="s">
        <v>747</v>
      </c>
      <c r="CI4" s="3" t="s">
        <v>728</v>
      </c>
      <c r="CJ4" t="s">
        <v>147</v>
      </c>
      <c r="CK4" t="s">
        <v>558</v>
      </c>
      <c r="CL4" t="s">
        <v>148</v>
      </c>
      <c r="CM4" s="3" t="s">
        <v>504</v>
      </c>
      <c r="CN4" s="3" t="s">
        <v>567</v>
      </c>
      <c r="CO4" s="3" t="s">
        <v>936</v>
      </c>
      <c r="CP4" s="3" t="s">
        <v>597</v>
      </c>
      <c r="CQ4" s="3" t="s">
        <v>598</v>
      </c>
      <c r="CR4" s="3" t="s">
        <v>599</v>
      </c>
      <c r="CS4" s="3" t="s">
        <v>600</v>
      </c>
      <c r="CT4" s="3" t="s">
        <v>1002</v>
      </c>
      <c r="CU4" s="3" t="s">
        <v>512</v>
      </c>
    </row>
    <row r="5" spans="1:99" x14ac:dyDescent="0.25">
      <c r="A5">
        <v>3</v>
      </c>
      <c r="B5" s="5" t="s">
        <v>1213</v>
      </c>
      <c r="C5" s="3" t="s">
        <v>149</v>
      </c>
      <c r="D5" t="s">
        <v>111</v>
      </c>
      <c r="E5" s="3" t="s">
        <v>112</v>
      </c>
      <c r="F5" s="3" t="s">
        <v>943</v>
      </c>
      <c r="G5" s="3" t="s">
        <v>951</v>
      </c>
      <c r="H5" s="3" t="s">
        <v>659</v>
      </c>
      <c r="I5" s="3" t="s">
        <v>697</v>
      </c>
      <c r="J5" s="3" t="s">
        <v>113</v>
      </c>
      <c r="K5" s="3" t="s">
        <v>635</v>
      </c>
      <c r="L5" s="3" t="s">
        <v>642</v>
      </c>
      <c r="M5" s="3" t="s">
        <v>551</v>
      </c>
      <c r="N5" s="3" t="s">
        <v>114</v>
      </c>
      <c r="O5" s="3" t="s">
        <v>115</v>
      </c>
      <c r="P5" s="3" t="s">
        <v>846</v>
      </c>
      <c r="Q5" s="3" t="s">
        <v>838</v>
      </c>
      <c r="R5" s="3" t="s">
        <v>116</v>
      </c>
      <c r="S5" s="3" t="s">
        <v>117</v>
      </c>
      <c r="T5" s="3" t="s">
        <v>210</v>
      </c>
      <c r="U5" s="3" t="s">
        <v>122</v>
      </c>
      <c r="V5" s="3" t="s">
        <v>123</v>
      </c>
      <c r="W5" s="3" t="s">
        <v>923</v>
      </c>
      <c r="X5" s="3" t="s">
        <v>929</v>
      </c>
      <c r="Y5" s="3" t="s">
        <v>544</v>
      </c>
      <c r="Z5" s="3" t="s">
        <v>957</v>
      </c>
      <c r="AA5" s="3" t="s">
        <v>476</v>
      </c>
      <c r="AB5" s="3" t="s">
        <v>477</v>
      </c>
      <c r="AC5" s="3" t="s">
        <v>653</v>
      </c>
      <c r="AD5" s="3" t="s">
        <v>478</v>
      </c>
      <c r="AE5" s="3" t="s">
        <v>479</v>
      </c>
      <c r="AF5" s="3" t="s">
        <v>889</v>
      </c>
      <c r="AG5" s="3" t="s">
        <v>900</v>
      </c>
      <c r="AH5" s="3" t="s">
        <v>825</v>
      </c>
      <c r="AI5" s="3" t="s">
        <v>867</v>
      </c>
      <c r="AJ5" s="3" t="s">
        <v>126</v>
      </c>
      <c r="AK5" s="3" t="s">
        <v>127</v>
      </c>
      <c r="AL5" s="3" t="s">
        <v>608</v>
      </c>
      <c r="AM5" s="3" t="s">
        <v>690</v>
      </c>
      <c r="AN5" s="3" t="s">
        <v>624</v>
      </c>
      <c r="AO5" s="3" t="s">
        <v>629</v>
      </c>
      <c r="AP5" s="3" t="s">
        <v>628</v>
      </c>
      <c r="AQ5" s="3" t="s">
        <v>129</v>
      </c>
      <c r="AR5" s="3" t="s">
        <v>130</v>
      </c>
      <c r="AS5" s="3" t="s">
        <v>131</v>
      </c>
      <c r="AT5" s="3" t="s">
        <v>132</v>
      </c>
      <c r="AU5" s="3" t="s">
        <v>133</v>
      </c>
      <c r="AV5" s="3" t="s">
        <v>162</v>
      </c>
      <c r="AW5" s="3" t="s">
        <v>135</v>
      </c>
      <c r="AX5" s="3" t="s">
        <v>1210</v>
      </c>
      <c r="AY5" s="3" t="s">
        <v>818</v>
      </c>
      <c r="AZ5" s="3" t="s">
        <v>854</v>
      </c>
      <c r="BA5" s="3" t="s">
        <v>1287</v>
      </c>
      <c r="BB5" s="3" t="s">
        <v>165</v>
      </c>
      <c r="BC5" s="3" t="s">
        <v>810</v>
      </c>
      <c r="BD5" s="3" t="s">
        <v>166</v>
      </c>
      <c r="BE5" s="3" t="s">
        <v>139</v>
      </c>
      <c r="BF5" s="3" t="s">
        <v>140</v>
      </c>
      <c r="BG5" s="3" t="s">
        <v>168</v>
      </c>
      <c r="BH5" s="3" t="s">
        <v>666</v>
      </c>
      <c r="BI5" s="3" t="s">
        <v>669</v>
      </c>
      <c r="BJ5" s="16" t="s">
        <v>803</v>
      </c>
      <c r="BK5" s="3" t="s">
        <v>795</v>
      </c>
      <c r="BL5" s="3" t="s">
        <v>765</v>
      </c>
      <c r="BM5" s="3" t="s">
        <v>755</v>
      </c>
      <c r="BN5" s="3" t="s">
        <v>876</v>
      </c>
      <c r="BO5" s="3" t="s">
        <v>710</v>
      </c>
      <c r="BP5" s="3" t="s">
        <v>721</v>
      </c>
      <c r="BQ5" s="3" t="s">
        <v>786</v>
      </c>
      <c r="BR5" s="3" t="s">
        <v>703</v>
      </c>
      <c r="BS5" s="3" t="s">
        <v>1159</v>
      </c>
      <c r="BT5" s="3" t="s">
        <v>169</v>
      </c>
      <c r="BU5" s="3" t="s">
        <v>740</v>
      </c>
      <c r="BV5" s="3" t="s">
        <v>618</v>
      </c>
      <c r="BW5" s="3" t="s">
        <v>143</v>
      </c>
      <c r="BX5" s="3" t="s">
        <v>1211</v>
      </c>
      <c r="BY5" s="3" t="s">
        <v>474</v>
      </c>
      <c r="BZ5" s="3" t="s">
        <v>523</v>
      </c>
      <c r="CA5" s="3" t="s">
        <v>528</v>
      </c>
      <c r="CB5" s="3" t="s">
        <v>1182</v>
      </c>
      <c r="CC5" s="3" t="s">
        <v>475</v>
      </c>
      <c r="CD5" s="3" t="s">
        <v>488</v>
      </c>
      <c r="CE5" s="3" t="s">
        <v>145</v>
      </c>
      <c r="CF5" s="3" t="s">
        <v>490</v>
      </c>
      <c r="CG5" s="3" t="s">
        <v>146</v>
      </c>
      <c r="CH5" s="3" t="s">
        <v>745</v>
      </c>
      <c r="CI5" s="3" t="s">
        <v>728</v>
      </c>
      <c r="CJ5" t="s">
        <v>147</v>
      </c>
      <c r="CK5" t="s">
        <v>558</v>
      </c>
      <c r="CL5" t="s">
        <v>148</v>
      </c>
      <c r="CM5" s="3" t="s">
        <v>504</v>
      </c>
      <c r="CN5" s="3" t="s">
        <v>567</v>
      </c>
      <c r="CO5" s="3" t="s">
        <v>936</v>
      </c>
      <c r="CP5" s="3" t="s">
        <v>597</v>
      </c>
      <c r="CQ5" s="3" t="s">
        <v>598</v>
      </c>
      <c r="CR5" s="3" t="s">
        <v>599</v>
      </c>
      <c r="CS5" s="3" t="s">
        <v>600</v>
      </c>
      <c r="CT5" s="3" t="s">
        <v>1002</v>
      </c>
      <c r="CU5" s="3" t="s">
        <v>512</v>
      </c>
    </row>
    <row r="6" spans="1:99" x14ac:dyDescent="0.25">
      <c r="A6">
        <v>2</v>
      </c>
      <c r="B6" s="5" t="s">
        <v>14</v>
      </c>
      <c r="C6" s="3" t="s">
        <v>499</v>
      </c>
      <c r="D6" t="s">
        <v>111</v>
      </c>
      <c r="E6" s="3" t="s">
        <v>150</v>
      </c>
      <c r="F6" s="3" t="s">
        <v>943</v>
      </c>
      <c r="G6" s="3" t="s">
        <v>951</v>
      </c>
      <c r="H6" s="3" t="s">
        <v>659</v>
      </c>
      <c r="I6" s="3" t="s">
        <v>697</v>
      </c>
      <c r="J6" s="3" t="s">
        <v>113</v>
      </c>
      <c r="K6" s="3" t="s">
        <v>635</v>
      </c>
      <c r="L6" s="3" t="s">
        <v>642</v>
      </c>
      <c r="M6" s="3" t="s">
        <v>551</v>
      </c>
      <c r="N6" s="3" t="s">
        <v>114</v>
      </c>
      <c r="O6" s="3" t="s">
        <v>115</v>
      </c>
      <c r="P6" s="3" t="s">
        <v>846</v>
      </c>
      <c r="Q6" s="3" t="s">
        <v>838</v>
      </c>
      <c r="R6" s="3" t="s">
        <v>151</v>
      </c>
      <c r="S6" s="3" t="s">
        <v>152</v>
      </c>
      <c r="T6" s="3" t="s">
        <v>118</v>
      </c>
      <c r="U6" s="3" t="s">
        <v>153</v>
      </c>
      <c r="V6" s="3" t="s">
        <v>153</v>
      </c>
      <c r="W6" s="3" t="s">
        <v>923</v>
      </c>
      <c r="X6" s="3" t="s">
        <v>929</v>
      </c>
      <c r="Y6" s="3" t="s">
        <v>544</v>
      </c>
      <c r="Z6" s="3" t="s">
        <v>957</v>
      </c>
      <c r="AA6" s="3" t="s">
        <v>124</v>
      </c>
      <c r="AB6" s="3" t="s">
        <v>125</v>
      </c>
      <c r="AC6" s="3" t="s">
        <v>654</v>
      </c>
      <c r="AD6" s="3" t="s">
        <v>478</v>
      </c>
      <c r="AE6" s="3" t="s">
        <v>479</v>
      </c>
      <c r="AF6" s="3" t="s">
        <v>889</v>
      </c>
      <c r="AG6" s="3" t="s">
        <v>900</v>
      </c>
      <c r="AH6" s="3" t="s">
        <v>825</v>
      </c>
      <c r="AI6" s="3" t="s">
        <v>867</v>
      </c>
      <c r="AJ6" s="3" t="s">
        <v>154</v>
      </c>
      <c r="AK6" s="3" t="s">
        <v>155</v>
      </c>
      <c r="AL6" s="3" t="s">
        <v>608</v>
      </c>
      <c r="AM6" s="3" t="s">
        <v>687</v>
      </c>
      <c r="AN6" s="3" t="s">
        <v>119</v>
      </c>
      <c r="AO6" s="3" t="s">
        <v>156</v>
      </c>
      <c r="AP6" s="3" t="s">
        <v>157</v>
      </c>
      <c r="AQ6" s="3" t="s">
        <v>158</v>
      </c>
      <c r="AR6" s="3" t="s">
        <v>159</v>
      </c>
      <c r="AS6" s="3" t="s">
        <v>160</v>
      </c>
      <c r="AT6" s="3" t="s">
        <v>161</v>
      </c>
      <c r="AU6" s="3" t="s">
        <v>133</v>
      </c>
      <c r="AV6" s="3" t="s">
        <v>162</v>
      </c>
      <c r="AW6" s="3" t="s">
        <v>163</v>
      </c>
      <c r="AX6" s="3" t="s">
        <v>164</v>
      </c>
      <c r="AY6" s="3" t="s">
        <v>818</v>
      </c>
      <c r="AZ6" s="3" t="s">
        <v>854</v>
      </c>
      <c r="BA6" s="3" t="s">
        <v>1287</v>
      </c>
      <c r="BB6" s="3" t="s">
        <v>165</v>
      </c>
      <c r="BC6" s="3" t="s">
        <v>810</v>
      </c>
      <c r="BD6" s="3" t="s">
        <v>166</v>
      </c>
      <c r="BE6" s="3" t="s">
        <v>139</v>
      </c>
      <c r="BF6" s="3" t="s">
        <v>167</v>
      </c>
      <c r="BG6" s="3" t="s">
        <v>168</v>
      </c>
      <c r="BH6" s="3" t="s">
        <v>666</v>
      </c>
      <c r="BI6" s="3" t="s">
        <v>669</v>
      </c>
      <c r="BJ6" s="18" t="s">
        <v>801</v>
      </c>
      <c r="BK6" s="3" t="s">
        <v>795</v>
      </c>
      <c r="BL6" s="3" t="s">
        <v>765</v>
      </c>
      <c r="BM6" s="3" t="s">
        <v>755</v>
      </c>
      <c r="BN6" s="3" t="s">
        <v>876</v>
      </c>
      <c r="BO6" s="3" t="s">
        <v>710</v>
      </c>
      <c r="BP6" s="3" t="s">
        <v>721</v>
      </c>
      <c r="BQ6" s="3" t="s">
        <v>786</v>
      </c>
      <c r="BR6" s="3" t="s">
        <v>703</v>
      </c>
      <c r="BS6" s="3" t="s">
        <v>1159</v>
      </c>
      <c r="BT6" s="3" t="s">
        <v>169</v>
      </c>
      <c r="BU6" s="3" t="s">
        <v>740</v>
      </c>
      <c r="BV6" s="3" t="s">
        <v>618</v>
      </c>
      <c r="BW6" s="3" t="s">
        <v>170</v>
      </c>
      <c r="BX6" s="3" t="s">
        <v>1211</v>
      </c>
      <c r="BY6" s="3" t="s">
        <v>171</v>
      </c>
      <c r="BZ6" s="3" t="s">
        <v>534</v>
      </c>
      <c r="CA6" s="3" t="s">
        <v>535</v>
      </c>
      <c r="CB6" s="3" t="s">
        <v>1182</v>
      </c>
      <c r="CC6" s="3" t="s">
        <v>144</v>
      </c>
      <c r="CD6" s="3" t="s">
        <v>488</v>
      </c>
      <c r="CE6" s="3" t="s">
        <v>145</v>
      </c>
      <c r="CF6" s="3" t="s">
        <v>487</v>
      </c>
      <c r="CG6" s="3" t="s">
        <v>146</v>
      </c>
      <c r="CH6" s="3" t="s">
        <v>745</v>
      </c>
      <c r="CI6" s="3" t="s">
        <v>728</v>
      </c>
      <c r="CJ6" t="s">
        <v>172</v>
      </c>
      <c r="CK6" s="3" t="s">
        <v>558</v>
      </c>
      <c r="CL6" t="s">
        <v>148</v>
      </c>
      <c r="CM6" s="3" t="s">
        <v>504</v>
      </c>
      <c r="CN6" s="3" t="s">
        <v>567</v>
      </c>
      <c r="CO6" s="3" t="s">
        <v>936</v>
      </c>
      <c r="CP6" s="3" t="s">
        <v>597</v>
      </c>
      <c r="CQ6" s="3" t="s">
        <v>598</v>
      </c>
      <c r="CR6" s="3" t="s">
        <v>599</v>
      </c>
      <c r="CS6" s="3" t="s">
        <v>600</v>
      </c>
      <c r="CT6" s="3" t="s">
        <v>1002</v>
      </c>
      <c r="CU6" s="3" t="s">
        <v>512</v>
      </c>
    </row>
    <row r="7" spans="1:99" x14ac:dyDescent="0.25">
      <c r="A7">
        <v>4</v>
      </c>
      <c r="B7" s="5" t="s">
        <v>173</v>
      </c>
      <c r="C7" s="3" t="s">
        <v>174</v>
      </c>
      <c r="D7" t="s">
        <v>175</v>
      </c>
      <c r="E7" s="3" t="s">
        <v>176</v>
      </c>
      <c r="F7" s="3" t="s">
        <v>944</v>
      </c>
      <c r="G7" s="3" t="s">
        <v>950</v>
      </c>
      <c r="H7" s="3" t="s">
        <v>659</v>
      </c>
      <c r="I7" s="3" t="s">
        <v>1306</v>
      </c>
      <c r="J7" s="3" t="s">
        <v>177</v>
      </c>
      <c r="K7" s="3" t="s">
        <v>637</v>
      </c>
      <c r="L7" s="3" t="s">
        <v>645</v>
      </c>
      <c r="M7" s="3" t="s">
        <v>1231</v>
      </c>
      <c r="N7" s="3" t="s">
        <v>178</v>
      </c>
      <c r="O7" s="3" t="s">
        <v>179</v>
      </c>
      <c r="P7" s="3" t="s">
        <v>847</v>
      </c>
      <c r="Q7" s="3" t="s">
        <v>839</v>
      </c>
      <c r="R7" s="3" t="s">
        <v>180</v>
      </c>
      <c r="S7" s="3" t="s">
        <v>181</v>
      </c>
      <c r="T7" s="3" t="s">
        <v>537</v>
      </c>
      <c r="U7" s="3" t="s">
        <v>182</v>
      </c>
      <c r="V7" s="3" t="s">
        <v>183</v>
      </c>
      <c r="W7" s="3" t="s">
        <v>1343</v>
      </c>
      <c r="X7" s="3" t="s">
        <v>930</v>
      </c>
      <c r="Y7" s="3" t="s">
        <v>544</v>
      </c>
      <c r="Z7" s="3" t="s">
        <v>958</v>
      </c>
      <c r="AA7" s="3" t="s">
        <v>184</v>
      </c>
      <c r="AB7" s="3" t="s">
        <v>185</v>
      </c>
      <c r="AC7" s="3" t="s">
        <v>655</v>
      </c>
      <c r="AD7" s="3" t="s">
        <v>481</v>
      </c>
      <c r="AE7" s="3" t="s">
        <v>480</v>
      </c>
      <c r="AF7" s="3" t="s">
        <v>890</v>
      </c>
      <c r="AG7" s="3" t="s">
        <v>901</v>
      </c>
      <c r="AH7" s="3" t="s">
        <v>828</v>
      </c>
      <c r="AI7" s="3" t="s">
        <v>868</v>
      </c>
      <c r="AJ7" s="3" t="s">
        <v>1061</v>
      </c>
      <c r="AK7" s="3" t="s">
        <v>1060</v>
      </c>
      <c r="AL7" s="3" t="s">
        <v>610</v>
      </c>
      <c r="AM7" s="3" t="s">
        <v>691</v>
      </c>
      <c r="AN7" s="3" t="s">
        <v>186</v>
      </c>
      <c r="AO7" s="3" t="s">
        <v>632</v>
      </c>
      <c r="AP7" s="3" t="s">
        <v>626</v>
      </c>
      <c r="AQ7" s="3" t="s">
        <v>187</v>
      </c>
      <c r="AR7" s="3" t="s">
        <v>188</v>
      </c>
      <c r="AS7" s="3" t="s">
        <v>189</v>
      </c>
      <c r="AT7" s="3" t="s">
        <v>190</v>
      </c>
      <c r="AU7" s="3" t="s">
        <v>191</v>
      </c>
      <c r="AV7" s="3" t="s">
        <v>473</v>
      </c>
      <c r="AW7" s="3" t="s">
        <v>192</v>
      </c>
      <c r="AX7" s="3" t="s">
        <v>193</v>
      </c>
      <c r="AY7" s="3" t="s">
        <v>820</v>
      </c>
      <c r="AZ7" s="3" t="s">
        <v>855</v>
      </c>
      <c r="BA7" s="3" t="s">
        <v>1288</v>
      </c>
      <c r="BB7" s="3" t="s">
        <v>811</v>
      </c>
      <c r="BC7" s="3" t="s">
        <v>812</v>
      </c>
      <c r="BD7" s="3" t="s">
        <v>194</v>
      </c>
      <c r="BE7" s="3" t="s">
        <v>195</v>
      </c>
      <c r="BF7" s="3" t="s">
        <v>196</v>
      </c>
      <c r="BG7" s="3" t="s">
        <v>197</v>
      </c>
      <c r="BH7" s="3" t="s">
        <v>672</v>
      </c>
      <c r="BI7" s="3" t="s">
        <v>671</v>
      </c>
      <c r="BJ7" s="18" t="s">
        <v>802</v>
      </c>
      <c r="BK7" s="3" t="s">
        <v>805</v>
      </c>
      <c r="BL7" s="3" t="s">
        <v>770</v>
      </c>
      <c r="BM7" s="3" t="s">
        <v>771</v>
      </c>
      <c r="BN7" s="3" t="s">
        <v>877</v>
      </c>
      <c r="BO7" s="3" t="s">
        <v>711</v>
      </c>
      <c r="BP7" s="3" t="s">
        <v>723</v>
      </c>
      <c r="BQ7" s="3" t="s">
        <v>788</v>
      </c>
      <c r="BR7" s="3" t="s">
        <v>705</v>
      </c>
      <c r="BS7" s="3" t="s">
        <v>1160</v>
      </c>
      <c r="BT7" s="3" t="s">
        <v>198</v>
      </c>
      <c r="BU7" s="3" t="s">
        <v>738</v>
      </c>
      <c r="BV7" s="3" t="s">
        <v>739</v>
      </c>
      <c r="BW7" s="3" t="s">
        <v>199</v>
      </c>
      <c r="BX7" s="3" t="s">
        <v>1212</v>
      </c>
      <c r="BY7" s="3" t="s">
        <v>682</v>
      </c>
      <c r="BZ7" s="3" t="s">
        <v>533</v>
      </c>
      <c r="CA7" s="3" t="s">
        <v>536</v>
      </c>
      <c r="CB7" s="3" t="s">
        <v>1186</v>
      </c>
      <c r="CC7" s="3" t="s">
        <v>200</v>
      </c>
      <c r="CD7" s="3" t="s">
        <v>780</v>
      </c>
      <c r="CE7" s="3" t="s">
        <v>779</v>
      </c>
      <c r="CF7" s="3" t="s">
        <v>778</v>
      </c>
      <c r="CG7" s="3" t="s">
        <v>201</v>
      </c>
      <c r="CH7" s="3" t="s">
        <v>748</v>
      </c>
      <c r="CI7" s="3" t="s">
        <v>729</v>
      </c>
      <c r="CJ7" t="s">
        <v>202</v>
      </c>
      <c r="CK7" s="3" t="s">
        <v>557</v>
      </c>
      <c r="CL7" t="s">
        <v>203</v>
      </c>
      <c r="CM7" s="3" t="s">
        <v>505</v>
      </c>
      <c r="CN7" s="3" t="s">
        <v>568</v>
      </c>
      <c r="CO7" s="3" t="s">
        <v>937</v>
      </c>
      <c r="CP7" s="3" t="s">
        <v>601</v>
      </c>
      <c r="CQ7" s="3" t="s">
        <v>602</v>
      </c>
      <c r="CR7" s="3" t="s">
        <v>603</v>
      </c>
      <c r="CS7" s="3" t="s">
        <v>604</v>
      </c>
      <c r="CT7" s="3" t="s">
        <v>1003</v>
      </c>
      <c r="CU7" s="3" t="s">
        <v>514</v>
      </c>
    </row>
    <row r="8" spans="1:99" x14ac:dyDescent="0.25">
      <c r="A8">
        <v>8</v>
      </c>
      <c r="B8" s="5" t="s">
        <v>204</v>
      </c>
      <c r="C8" s="6" t="s">
        <v>205</v>
      </c>
      <c r="D8" s="6" t="s">
        <v>206</v>
      </c>
      <c r="E8" s="6" t="s">
        <v>207</v>
      </c>
      <c r="F8" s="6" t="s">
        <v>945</v>
      </c>
      <c r="G8" s="6" t="s">
        <v>952</v>
      </c>
      <c r="H8" s="6" t="s">
        <v>659</v>
      </c>
      <c r="I8" s="6" t="s">
        <v>697</v>
      </c>
      <c r="J8" s="6" t="s">
        <v>113</v>
      </c>
      <c r="K8" s="6" t="s">
        <v>635</v>
      </c>
      <c r="L8" s="6" t="s">
        <v>642</v>
      </c>
      <c r="M8" s="6" t="s">
        <v>548</v>
      </c>
      <c r="N8" s="6" t="s">
        <v>1012</v>
      </c>
      <c r="O8" s="6" t="s">
        <v>1013</v>
      </c>
      <c r="P8" s="6" t="s">
        <v>848</v>
      </c>
      <c r="Q8" s="6" t="s">
        <v>840</v>
      </c>
      <c r="R8" s="6" t="s">
        <v>208</v>
      </c>
      <c r="S8" s="6" t="s">
        <v>209</v>
      </c>
      <c r="T8" s="6" t="s">
        <v>210</v>
      </c>
      <c r="U8" s="6" t="s">
        <v>211</v>
      </c>
      <c r="V8" s="6" t="s">
        <v>212</v>
      </c>
      <c r="W8" s="6" t="s">
        <v>924</v>
      </c>
      <c r="X8" s="6" t="s">
        <v>931</v>
      </c>
      <c r="Y8" s="6" t="s">
        <v>544</v>
      </c>
      <c r="Z8" s="6" t="s">
        <v>959</v>
      </c>
      <c r="AA8" s="6" t="s">
        <v>213</v>
      </c>
      <c r="AB8" s="6" t="s">
        <v>214</v>
      </c>
      <c r="AC8" s="6" t="s">
        <v>215</v>
      </c>
      <c r="AD8" s="6" t="s">
        <v>216</v>
      </c>
      <c r="AE8" s="6" t="s">
        <v>217</v>
      </c>
      <c r="AF8" s="6" t="s">
        <v>891</v>
      </c>
      <c r="AG8" s="6" t="s">
        <v>902</v>
      </c>
      <c r="AH8" s="6" t="s">
        <v>825</v>
      </c>
      <c r="AI8" s="6" t="s">
        <v>864</v>
      </c>
      <c r="AJ8" s="6" t="s">
        <v>218</v>
      </c>
      <c r="AK8" s="6" t="s">
        <v>219</v>
      </c>
      <c r="AL8" s="6" t="s">
        <v>608</v>
      </c>
      <c r="AM8" s="6" t="s">
        <v>687</v>
      </c>
      <c r="AN8" s="6" t="s">
        <v>220</v>
      </c>
      <c r="AO8" s="6" t="s">
        <v>221</v>
      </c>
      <c r="AP8" s="6" t="s">
        <v>157</v>
      </c>
      <c r="AQ8" s="6" t="s">
        <v>222</v>
      </c>
      <c r="AR8" s="6" t="s">
        <v>223</v>
      </c>
      <c r="AS8" s="6" t="s">
        <v>224</v>
      </c>
      <c r="AT8" s="6" t="s">
        <v>225</v>
      </c>
      <c r="AU8" s="6" t="s">
        <v>226</v>
      </c>
      <c r="AV8" s="6" t="s">
        <v>162</v>
      </c>
      <c r="AW8" s="6" t="s">
        <v>228</v>
      </c>
      <c r="AX8" s="6" t="s">
        <v>136</v>
      </c>
      <c r="AY8" s="6" t="s">
        <v>818</v>
      </c>
      <c r="AZ8" s="6" t="s">
        <v>856</v>
      </c>
      <c r="BA8" s="6" t="s">
        <v>1289</v>
      </c>
      <c r="BB8" s="6" t="s">
        <v>137</v>
      </c>
      <c r="BC8" s="6" t="s">
        <v>808</v>
      </c>
      <c r="BD8" s="6" t="s">
        <v>229</v>
      </c>
      <c r="BE8" s="6" t="s">
        <v>230</v>
      </c>
      <c r="BF8" s="6" t="s">
        <v>231</v>
      </c>
      <c r="BG8" s="6" t="s">
        <v>232</v>
      </c>
      <c r="BH8" s="6" t="s">
        <v>664</v>
      </c>
      <c r="BI8" s="6" t="s">
        <v>673</v>
      </c>
      <c r="BJ8" s="6" t="s">
        <v>678</v>
      </c>
      <c r="BK8" s="6" t="s">
        <v>793</v>
      </c>
      <c r="BL8" s="6" t="s">
        <v>758</v>
      </c>
      <c r="BM8" s="6" t="s">
        <v>755</v>
      </c>
      <c r="BN8" s="6" t="s">
        <v>878</v>
      </c>
      <c r="BO8" s="6" t="s">
        <v>708</v>
      </c>
      <c r="BP8" s="6" t="s">
        <v>718</v>
      </c>
      <c r="BQ8" s="6" t="s">
        <v>783</v>
      </c>
      <c r="BR8" s="6" t="s">
        <v>701</v>
      </c>
      <c r="BS8" s="6" t="s">
        <v>1161</v>
      </c>
      <c r="BT8" s="6" t="s">
        <v>233</v>
      </c>
      <c r="BU8" s="6" t="s">
        <v>735</v>
      </c>
      <c r="BV8" s="6" t="s">
        <v>616</v>
      </c>
      <c r="BW8" s="6" t="s">
        <v>234</v>
      </c>
      <c r="BX8" s="6" t="s">
        <v>914</v>
      </c>
      <c r="BY8" s="6" t="s">
        <v>235</v>
      </c>
      <c r="BZ8" s="6" t="s">
        <v>522</v>
      </c>
      <c r="CA8" s="6" t="s">
        <v>528</v>
      </c>
      <c r="CB8" s="6" t="s">
        <v>1187</v>
      </c>
      <c r="CC8" s="6" t="s">
        <v>236</v>
      </c>
      <c r="CD8" s="6" t="s">
        <v>489</v>
      </c>
      <c r="CE8" s="6" t="s">
        <v>237</v>
      </c>
      <c r="CF8" s="6" t="s">
        <v>238</v>
      </c>
      <c r="CG8" s="6" t="s">
        <v>239</v>
      </c>
      <c r="CH8" s="6" t="s">
        <v>745</v>
      </c>
      <c r="CI8" s="6" t="s">
        <v>726</v>
      </c>
      <c r="CJ8" s="6" t="s">
        <v>147</v>
      </c>
      <c r="CK8" s="6" t="s">
        <v>555</v>
      </c>
      <c r="CL8" s="6" t="s">
        <v>240</v>
      </c>
      <c r="CM8" s="6" t="s">
        <v>504</v>
      </c>
      <c r="CN8" s="6" t="s">
        <v>565</v>
      </c>
      <c r="CO8" s="6" t="s">
        <v>938</v>
      </c>
      <c r="CP8" s="6" t="s">
        <v>573</v>
      </c>
      <c r="CQ8" s="6" t="s">
        <v>578</v>
      </c>
      <c r="CR8" s="6" t="s">
        <v>584</v>
      </c>
      <c r="CS8" s="6" t="s">
        <v>590</v>
      </c>
      <c r="CT8" s="6" t="s">
        <v>1004</v>
      </c>
      <c r="CU8" s="6" t="s">
        <v>513</v>
      </c>
    </row>
    <row r="9" spans="1:99" x14ac:dyDescent="0.25">
      <c r="A9">
        <v>9</v>
      </c>
      <c r="B9" s="5" t="s">
        <v>241</v>
      </c>
      <c r="C9" s="3" t="s">
        <v>242</v>
      </c>
      <c r="D9" t="s">
        <v>243</v>
      </c>
      <c r="E9" s="3" t="s">
        <v>244</v>
      </c>
      <c r="F9" s="3" t="s">
        <v>946</v>
      </c>
      <c r="G9" s="3" t="s">
        <v>953</v>
      </c>
      <c r="H9" s="3" t="s">
        <v>658</v>
      </c>
      <c r="I9" s="3" t="s">
        <v>698</v>
      </c>
      <c r="J9" s="3" t="s">
        <v>245</v>
      </c>
      <c r="K9" s="3" t="s">
        <v>636</v>
      </c>
      <c r="L9" s="3" t="s">
        <v>641</v>
      </c>
      <c r="M9" s="3" t="s">
        <v>550</v>
      </c>
      <c r="N9" t="s">
        <v>246</v>
      </c>
      <c r="O9" t="s">
        <v>247</v>
      </c>
      <c r="P9" s="3" t="s">
        <v>849</v>
      </c>
      <c r="Q9" s="3" t="s">
        <v>841</v>
      </c>
      <c r="R9" t="s">
        <v>248</v>
      </c>
      <c r="S9" s="3" t="s">
        <v>249</v>
      </c>
      <c r="T9" t="s">
        <v>250</v>
      </c>
      <c r="U9" t="s">
        <v>251</v>
      </c>
      <c r="V9" t="s">
        <v>252</v>
      </c>
      <c r="W9" s="3" t="s">
        <v>925</v>
      </c>
      <c r="X9" s="3" t="s">
        <v>932</v>
      </c>
      <c r="Y9" t="s">
        <v>543</v>
      </c>
      <c r="Z9" s="3" t="s">
        <v>960</v>
      </c>
      <c r="AA9" t="s">
        <v>253</v>
      </c>
      <c r="AB9" t="s">
        <v>254</v>
      </c>
      <c r="AC9" t="s">
        <v>255</v>
      </c>
      <c r="AD9" t="s">
        <v>256</v>
      </c>
      <c r="AE9" t="s">
        <v>257</v>
      </c>
      <c r="AF9" s="3" t="s">
        <v>892</v>
      </c>
      <c r="AG9" s="3" t="s">
        <v>903</v>
      </c>
      <c r="AH9" t="s">
        <v>826</v>
      </c>
      <c r="AI9" s="3" t="s">
        <v>865</v>
      </c>
      <c r="AJ9" t="s">
        <v>258</v>
      </c>
      <c r="AK9" t="s">
        <v>259</v>
      </c>
      <c r="AL9" t="s">
        <v>607</v>
      </c>
      <c r="AM9" t="s">
        <v>688</v>
      </c>
      <c r="AN9" t="s">
        <v>260</v>
      </c>
      <c r="AO9" t="s">
        <v>261</v>
      </c>
      <c r="AP9" t="s">
        <v>587</v>
      </c>
      <c r="AQ9" t="s">
        <v>262</v>
      </c>
      <c r="AR9" t="s">
        <v>263</v>
      </c>
      <c r="AS9" t="s">
        <v>264</v>
      </c>
      <c r="AT9" t="s">
        <v>265</v>
      </c>
      <c r="AU9" t="s">
        <v>266</v>
      </c>
      <c r="AV9" t="s">
        <v>267</v>
      </c>
      <c r="AW9" t="s">
        <v>268</v>
      </c>
      <c r="AX9" t="s">
        <v>269</v>
      </c>
      <c r="AY9" t="s">
        <v>819</v>
      </c>
      <c r="AZ9" s="3" t="s">
        <v>857</v>
      </c>
      <c r="BA9" s="3" t="s">
        <v>1291</v>
      </c>
      <c r="BB9" t="s">
        <v>270</v>
      </c>
      <c r="BC9" t="s">
        <v>809</v>
      </c>
      <c r="BD9" t="s">
        <v>271</v>
      </c>
      <c r="BE9" t="s">
        <v>272</v>
      </c>
      <c r="BF9" t="s">
        <v>273</v>
      </c>
      <c r="BG9" t="s">
        <v>274</v>
      </c>
      <c r="BH9" t="s">
        <v>665</v>
      </c>
      <c r="BI9" s="3" t="s">
        <v>674</v>
      </c>
      <c r="BJ9" s="3" t="s">
        <v>679</v>
      </c>
      <c r="BK9" s="3" t="s">
        <v>792</v>
      </c>
      <c r="BL9" s="3" t="s">
        <v>759</v>
      </c>
      <c r="BM9" s="3" t="s">
        <v>756</v>
      </c>
      <c r="BN9" s="3" t="s">
        <v>879</v>
      </c>
      <c r="BO9" s="3" t="s">
        <v>709</v>
      </c>
      <c r="BP9" s="3" t="s">
        <v>719</v>
      </c>
      <c r="BQ9" s="3" t="s">
        <v>784</v>
      </c>
      <c r="BR9" s="3" t="s">
        <v>702</v>
      </c>
      <c r="BS9" s="3" t="s">
        <v>1162</v>
      </c>
      <c r="BT9" t="s">
        <v>275</v>
      </c>
      <c r="BU9" t="s">
        <v>736</v>
      </c>
      <c r="BV9" t="s">
        <v>617</v>
      </c>
      <c r="BW9" t="s">
        <v>276</v>
      </c>
      <c r="BX9" s="3" t="s">
        <v>915</v>
      </c>
      <c r="BY9" t="s">
        <v>277</v>
      </c>
      <c r="BZ9" t="s">
        <v>521</v>
      </c>
      <c r="CA9" s="3" t="s">
        <v>529</v>
      </c>
      <c r="CB9" s="3" t="s">
        <v>1188</v>
      </c>
      <c r="CC9" t="s">
        <v>278</v>
      </c>
      <c r="CD9" t="s">
        <v>279</v>
      </c>
      <c r="CE9" t="s">
        <v>280</v>
      </c>
      <c r="CF9" t="s">
        <v>281</v>
      </c>
      <c r="CG9" t="s">
        <v>282</v>
      </c>
      <c r="CH9" t="s">
        <v>746</v>
      </c>
      <c r="CI9" t="s">
        <v>727</v>
      </c>
      <c r="CJ9" t="s">
        <v>283</v>
      </c>
      <c r="CK9" t="s">
        <v>554</v>
      </c>
      <c r="CL9" t="s">
        <v>284</v>
      </c>
      <c r="CM9" s="3" t="s">
        <v>506</v>
      </c>
      <c r="CN9" s="3" t="s">
        <v>566</v>
      </c>
      <c r="CO9" s="3" t="s">
        <v>939</v>
      </c>
      <c r="CP9" s="3" t="s">
        <v>574</v>
      </c>
      <c r="CQ9" s="3" t="s">
        <v>580</v>
      </c>
      <c r="CR9" s="3" t="s">
        <v>586</v>
      </c>
      <c r="CS9" s="3" t="s">
        <v>591</v>
      </c>
      <c r="CT9" s="3" t="s">
        <v>1008</v>
      </c>
      <c r="CU9" s="3" t="s">
        <v>516</v>
      </c>
    </row>
    <row r="10" spans="1:99" x14ac:dyDescent="0.25">
      <c r="A10">
        <v>11</v>
      </c>
      <c r="B10" s="5" t="s">
        <v>832</v>
      </c>
      <c r="C10" s="3" t="s">
        <v>964</v>
      </c>
      <c r="D10" t="s">
        <v>965</v>
      </c>
      <c r="E10" s="3" t="s">
        <v>871</v>
      </c>
      <c r="F10" s="3" t="s">
        <v>943</v>
      </c>
      <c r="G10" s="3" t="s">
        <v>951</v>
      </c>
      <c r="H10" s="3" t="s">
        <v>969</v>
      </c>
      <c r="I10" s="3" t="s">
        <v>882</v>
      </c>
      <c r="J10" s="3" t="s">
        <v>833</v>
      </c>
      <c r="K10" s="3" t="s">
        <v>835</v>
      </c>
      <c r="L10" s="3" t="s">
        <v>970</v>
      </c>
      <c r="M10" s="3" t="s">
        <v>834</v>
      </c>
      <c r="N10" s="3" t="s">
        <v>971</v>
      </c>
      <c r="O10" s="3" t="s">
        <v>972</v>
      </c>
      <c r="P10" s="3" t="s">
        <v>846</v>
      </c>
      <c r="Q10" s="3" t="s">
        <v>842</v>
      </c>
      <c r="R10" s="3" t="s">
        <v>973</v>
      </c>
      <c r="S10" s="3" t="s">
        <v>974</v>
      </c>
      <c r="T10" t="s">
        <v>472</v>
      </c>
      <c r="U10" t="s">
        <v>211</v>
      </c>
      <c r="V10" t="s">
        <v>183</v>
      </c>
      <c r="W10" s="3" t="s">
        <v>923</v>
      </c>
      <c r="X10" s="3" t="s">
        <v>929</v>
      </c>
      <c r="Y10" s="3" t="s">
        <v>975</v>
      </c>
      <c r="Z10" s="3" t="s">
        <v>957</v>
      </c>
      <c r="AA10" s="3" t="s">
        <v>976</v>
      </c>
      <c r="AB10" s="3" t="s">
        <v>977</v>
      </c>
      <c r="AC10" s="3" t="s">
        <v>886</v>
      </c>
      <c r="AD10" t="s">
        <v>895</v>
      </c>
      <c r="AE10" t="s">
        <v>896</v>
      </c>
      <c r="AF10" s="3" t="s">
        <v>889</v>
      </c>
      <c r="AG10" s="3" t="s">
        <v>900</v>
      </c>
      <c r="AH10" t="s">
        <v>894</v>
      </c>
      <c r="AI10" t="s">
        <v>863</v>
      </c>
      <c r="AJ10" t="s">
        <v>906</v>
      </c>
      <c r="AK10" t="s">
        <v>978</v>
      </c>
      <c r="AL10" t="s">
        <v>979</v>
      </c>
      <c r="AM10" t="s">
        <v>687</v>
      </c>
      <c r="AN10" t="s">
        <v>980</v>
      </c>
      <c r="AO10" t="s">
        <v>917</v>
      </c>
      <c r="AP10" t="s">
        <v>981</v>
      </c>
      <c r="AQ10" t="s">
        <v>982</v>
      </c>
      <c r="AR10" t="s">
        <v>130</v>
      </c>
      <c r="AS10" t="s">
        <v>131</v>
      </c>
      <c r="AT10" t="s">
        <v>883</v>
      </c>
      <c r="AU10" t="s">
        <v>133</v>
      </c>
      <c r="AV10" t="s">
        <v>983</v>
      </c>
      <c r="AW10" t="s">
        <v>984</v>
      </c>
      <c r="AX10" t="s">
        <v>136</v>
      </c>
      <c r="AY10" t="s">
        <v>985</v>
      </c>
      <c r="AZ10" s="3" t="s">
        <v>858</v>
      </c>
      <c r="BA10" s="3" t="s">
        <v>1292</v>
      </c>
      <c r="BB10" t="s">
        <v>137</v>
      </c>
      <c r="BC10" t="s">
        <v>810</v>
      </c>
      <c r="BD10" t="s">
        <v>166</v>
      </c>
      <c r="BE10" t="s">
        <v>139</v>
      </c>
      <c r="BF10" t="s">
        <v>986</v>
      </c>
      <c r="BG10" t="s">
        <v>987</v>
      </c>
      <c r="BH10" t="s">
        <v>666</v>
      </c>
      <c r="BI10" s="3" t="s">
        <v>988</v>
      </c>
      <c r="BJ10" s="3" t="s">
        <v>909</v>
      </c>
      <c r="BK10" s="3" t="s">
        <v>910</v>
      </c>
      <c r="BL10" s="3" t="s">
        <v>872</v>
      </c>
      <c r="BM10" s="3" t="s">
        <v>873</v>
      </c>
      <c r="BN10" s="3" t="s">
        <v>880</v>
      </c>
      <c r="BO10" s="3" t="s">
        <v>710</v>
      </c>
      <c r="BP10" s="3" t="s">
        <v>989</v>
      </c>
      <c r="BQ10" s="3" t="s">
        <v>907</v>
      </c>
      <c r="BR10" s="3" t="s">
        <v>703</v>
      </c>
      <c r="BS10" s="3" t="s">
        <v>1163</v>
      </c>
      <c r="BT10" s="3" t="s">
        <v>990</v>
      </c>
      <c r="BU10" t="s">
        <v>908</v>
      </c>
      <c r="BV10" t="s">
        <v>618</v>
      </c>
      <c r="BW10" t="s">
        <v>143</v>
      </c>
      <c r="BX10" s="3" t="s">
        <v>913</v>
      </c>
      <c r="BY10" s="3" t="s">
        <v>920</v>
      </c>
      <c r="BZ10" t="s">
        <v>869</v>
      </c>
      <c r="CA10" s="3" t="s">
        <v>991</v>
      </c>
      <c r="CB10" s="3" t="s">
        <v>1189</v>
      </c>
      <c r="CC10" s="3" t="s">
        <v>475</v>
      </c>
      <c r="CD10" s="3" t="s">
        <v>918</v>
      </c>
      <c r="CE10" s="3" t="s">
        <v>919</v>
      </c>
      <c r="CF10" s="3" t="s">
        <v>992</v>
      </c>
      <c r="CG10" t="s">
        <v>146</v>
      </c>
      <c r="CH10" t="s">
        <v>993</v>
      </c>
      <c r="CI10" t="s">
        <v>994</v>
      </c>
      <c r="CJ10" t="s">
        <v>147</v>
      </c>
      <c r="CK10" t="s">
        <v>963</v>
      </c>
      <c r="CL10" t="s">
        <v>995</v>
      </c>
      <c r="CM10" s="3" t="s">
        <v>870</v>
      </c>
      <c r="CN10" s="3" t="s">
        <v>996</v>
      </c>
      <c r="CO10" s="3" t="s">
        <v>936</v>
      </c>
      <c r="CP10" s="3" t="s">
        <v>997</v>
      </c>
      <c r="CQ10" s="3" t="s">
        <v>998</v>
      </c>
      <c r="CR10" s="3" t="s">
        <v>999</v>
      </c>
      <c r="CS10" s="3" t="s">
        <v>1000</v>
      </c>
      <c r="CT10" s="3" t="s">
        <v>1005</v>
      </c>
      <c r="CU10" s="3" t="s">
        <v>1001</v>
      </c>
    </row>
    <row r="11" spans="1:99" x14ac:dyDescent="0.25">
      <c r="A11">
        <v>10</v>
      </c>
      <c r="B11" s="5" t="s">
        <v>612</v>
      </c>
      <c r="C11" s="3"/>
      <c r="E11" s="3" t="s">
        <v>613</v>
      </c>
      <c r="F11" s="3"/>
      <c r="G11" s="3" t="s">
        <v>1344</v>
      </c>
      <c r="H11" s="3"/>
      <c r="I11" s="3"/>
      <c r="J11" s="3" t="s">
        <v>651</v>
      </c>
      <c r="K11" s="3" t="s">
        <v>648</v>
      </c>
      <c r="L11" s="3" t="s">
        <v>647</v>
      </c>
      <c r="M11" s="3"/>
      <c r="N11" s="3" t="s">
        <v>650</v>
      </c>
      <c r="S11" s="3"/>
      <c r="AK11" s="3" t="s">
        <v>757</v>
      </c>
      <c r="AM11" s="3" t="s">
        <v>692</v>
      </c>
      <c r="AN11" s="3" t="s">
        <v>693</v>
      </c>
      <c r="AO11" s="3" t="s">
        <v>694</v>
      </c>
      <c r="AP11" s="3" t="s">
        <v>649</v>
      </c>
      <c r="BF11"/>
      <c r="CA11" s="3"/>
      <c r="CB11" s="3"/>
      <c r="CM11" s="3"/>
      <c r="CN11" s="3"/>
      <c r="CO11" s="3" t="s">
        <v>1338</v>
      </c>
      <c r="CP11" s="3" t="s">
        <v>1339</v>
      </c>
      <c r="CQ11" s="3" t="s">
        <v>1339</v>
      </c>
      <c r="CR11" s="3" t="s">
        <v>1339</v>
      </c>
      <c r="CS11" s="3" t="s">
        <v>1340</v>
      </c>
      <c r="CT11" s="3" t="s">
        <v>1340</v>
      </c>
      <c r="CU11" s="3" t="s">
        <v>1337</v>
      </c>
    </row>
    <row r="12" spans="1:99" x14ac:dyDescent="0.25">
      <c r="A12">
        <v>6</v>
      </c>
      <c r="B12" s="5" t="s">
        <v>285</v>
      </c>
      <c r="C12" t="s">
        <v>286</v>
      </c>
      <c r="D12" t="s">
        <v>287</v>
      </c>
      <c r="E12" s="3" t="s">
        <v>288</v>
      </c>
      <c r="F12" s="3" t="s">
        <v>947</v>
      </c>
      <c r="G12" s="3" t="s">
        <v>954</v>
      </c>
      <c r="H12" s="3" t="s">
        <v>661</v>
      </c>
      <c r="I12" s="3" t="s">
        <v>699</v>
      </c>
      <c r="J12" s="3" t="s">
        <v>289</v>
      </c>
      <c r="K12" s="3" t="s">
        <v>638</v>
      </c>
      <c r="L12" s="3" t="s">
        <v>644</v>
      </c>
      <c r="M12" s="3" t="s">
        <v>549</v>
      </c>
      <c r="N12" t="s">
        <v>290</v>
      </c>
      <c r="O12" t="s">
        <v>291</v>
      </c>
      <c r="P12" t="s">
        <v>851</v>
      </c>
      <c r="Q12" t="s">
        <v>843</v>
      </c>
      <c r="R12" t="s">
        <v>292</v>
      </c>
      <c r="S12" s="3" t="s">
        <v>293</v>
      </c>
      <c r="T12" t="s">
        <v>539</v>
      </c>
      <c r="U12" t="s">
        <v>294</v>
      </c>
      <c r="V12" t="s">
        <v>295</v>
      </c>
      <c r="W12" t="s">
        <v>926</v>
      </c>
      <c r="X12" t="s">
        <v>933</v>
      </c>
      <c r="Y12" s="3" t="s">
        <v>545</v>
      </c>
      <c r="Z12" s="3" t="s">
        <v>961</v>
      </c>
      <c r="AA12" t="s">
        <v>296</v>
      </c>
      <c r="AB12" t="s">
        <v>297</v>
      </c>
      <c r="AC12" t="s">
        <v>484</v>
      </c>
      <c r="AD12" t="s">
        <v>483</v>
      </c>
      <c r="AE12" t="s">
        <v>482</v>
      </c>
      <c r="AF12" t="s">
        <v>897</v>
      </c>
      <c r="AG12" t="s">
        <v>905</v>
      </c>
      <c r="AH12" t="s">
        <v>830</v>
      </c>
      <c r="AI12" t="s">
        <v>866</v>
      </c>
      <c r="AJ12" t="s">
        <v>126</v>
      </c>
      <c r="AK12" t="s">
        <v>752</v>
      </c>
      <c r="AL12" s="3" t="s">
        <v>611</v>
      </c>
      <c r="AM12" s="3" t="s">
        <v>689</v>
      </c>
      <c r="AN12" t="s">
        <v>1009</v>
      </c>
      <c r="AO12" t="s">
        <v>1010</v>
      </c>
      <c r="AP12" t="s">
        <v>1011</v>
      </c>
      <c r="AQ12" t="s">
        <v>298</v>
      </c>
      <c r="AR12" t="s">
        <v>299</v>
      </c>
      <c r="AS12" t="s">
        <v>300</v>
      </c>
      <c r="AT12" t="s">
        <v>301</v>
      </c>
      <c r="AU12" t="s">
        <v>302</v>
      </c>
      <c r="AV12" t="s">
        <v>303</v>
      </c>
      <c r="AW12" t="s">
        <v>304</v>
      </c>
      <c r="AX12" s="3" t="s">
        <v>305</v>
      </c>
      <c r="AY12" s="3" t="s">
        <v>822</v>
      </c>
      <c r="AZ12" s="3" t="s">
        <v>859</v>
      </c>
      <c r="BA12" s="3" t="s">
        <v>1290</v>
      </c>
      <c r="BB12" t="s">
        <v>306</v>
      </c>
      <c r="BC12" t="s">
        <v>813</v>
      </c>
      <c r="BD12" t="s">
        <v>307</v>
      </c>
      <c r="BE12" t="s">
        <v>308</v>
      </c>
      <c r="BF12" t="s">
        <v>309</v>
      </c>
      <c r="BG12" t="s">
        <v>310</v>
      </c>
      <c r="BH12" t="s">
        <v>670</v>
      </c>
      <c r="BI12" t="s">
        <v>675</v>
      </c>
      <c r="BJ12" t="s">
        <v>800</v>
      </c>
      <c r="BK12" t="s">
        <v>680</v>
      </c>
      <c r="BL12" t="s">
        <v>766</v>
      </c>
      <c r="BM12" t="s">
        <v>769</v>
      </c>
      <c r="BN12" t="s">
        <v>881</v>
      </c>
      <c r="BO12" t="s">
        <v>712</v>
      </c>
      <c r="BP12" t="s">
        <v>720</v>
      </c>
      <c r="BQ12" t="s">
        <v>785</v>
      </c>
      <c r="BR12" t="s">
        <v>1166</v>
      </c>
      <c r="BS12" t="s">
        <v>1165</v>
      </c>
      <c r="BT12" s="3" t="s">
        <v>1154</v>
      </c>
      <c r="BU12" s="3" t="s">
        <v>737</v>
      </c>
      <c r="BV12" s="3" t="s">
        <v>619</v>
      </c>
      <c r="BW12" t="s">
        <v>311</v>
      </c>
      <c r="BX12" t="s">
        <v>916</v>
      </c>
      <c r="BY12" t="s">
        <v>312</v>
      </c>
      <c r="BZ12" s="3" t="s">
        <v>524</v>
      </c>
      <c r="CA12" s="3" t="s">
        <v>530</v>
      </c>
      <c r="CB12" s="3" t="s">
        <v>1190</v>
      </c>
      <c r="CC12" s="3" t="s">
        <v>496</v>
      </c>
      <c r="CD12" s="3" t="s">
        <v>497</v>
      </c>
      <c r="CE12" s="3" t="s">
        <v>494</v>
      </c>
      <c r="CF12" s="3" t="s">
        <v>495</v>
      </c>
      <c r="CG12" s="3" t="s">
        <v>498</v>
      </c>
      <c r="CH12" s="3" t="s">
        <v>749</v>
      </c>
      <c r="CI12" s="3" t="s">
        <v>731</v>
      </c>
      <c r="CJ12" t="s">
        <v>313</v>
      </c>
      <c r="CK12" s="3" t="s">
        <v>556</v>
      </c>
      <c r="CL12" t="s">
        <v>314</v>
      </c>
      <c r="CM12" s="3" t="s">
        <v>508</v>
      </c>
      <c r="CN12" s="3" t="s">
        <v>569</v>
      </c>
      <c r="CO12" s="3" t="s">
        <v>940</v>
      </c>
      <c r="CP12" s="3" t="s">
        <v>575</v>
      </c>
      <c r="CQ12" s="3" t="s">
        <v>579</v>
      </c>
      <c r="CR12" s="3" t="s">
        <v>585</v>
      </c>
      <c r="CS12" s="3" t="s">
        <v>592</v>
      </c>
      <c r="CT12" s="3" t="s">
        <v>1006</v>
      </c>
      <c r="CU12" s="3" t="s">
        <v>515</v>
      </c>
    </row>
    <row r="13" spans="1:99" x14ac:dyDescent="0.25">
      <c r="A13">
        <v>7</v>
      </c>
      <c r="B13" s="5" t="s">
        <v>315</v>
      </c>
      <c r="C13" t="s">
        <v>316</v>
      </c>
      <c r="D13" t="s">
        <v>317</v>
      </c>
      <c r="E13" s="3" t="s">
        <v>121</v>
      </c>
      <c r="F13" s="3" t="s">
        <v>943</v>
      </c>
      <c r="G13" s="3" t="s">
        <v>950</v>
      </c>
      <c r="H13" s="3" t="s">
        <v>659</v>
      </c>
      <c r="I13" s="3" t="s">
        <v>1228</v>
      </c>
      <c r="J13" s="3" t="s">
        <v>113</v>
      </c>
      <c r="K13" s="3" t="s">
        <v>635</v>
      </c>
      <c r="L13" s="3" t="s">
        <v>643</v>
      </c>
      <c r="M13" s="3" t="s">
        <v>1232</v>
      </c>
      <c r="N13" t="s">
        <v>114</v>
      </c>
      <c r="O13" t="s">
        <v>318</v>
      </c>
      <c r="P13" t="s">
        <v>850</v>
      </c>
      <c r="Q13" t="s">
        <v>838</v>
      </c>
      <c r="R13" t="s">
        <v>319</v>
      </c>
      <c r="S13" s="3" t="s">
        <v>320</v>
      </c>
      <c r="T13" t="s">
        <v>540</v>
      </c>
      <c r="U13" t="s">
        <v>122</v>
      </c>
      <c r="V13" t="s">
        <v>123</v>
      </c>
      <c r="W13" t="s">
        <v>923</v>
      </c>
      <c r="X13" t="s">
        <v>929</v>
      </c>
      <c r="Y13" t="s">
        <v>544</v>
      </c>
      <c r="Z13" s="3" t="s">
        <v>962</v>
      </c>
      <c r="AA13" t="s">
        <v>124</v>
      </c>
      <c r="AB13" t="s">
        <v>125</v>
      </c>
      <c r="AC13" t="s">
        <v>652</v>
      </c>
      <c r="AD13" t="s">
        <v>500</v>
      </c>
      <c r="AE13" t="s">
        <v>501</v>
      </c>
      <c r="AF13" t="s">
        <v>893</v>
      </c>
      <c r="AG13" t="s">
        <v>904</v>
      </c>
      <c r="AH13" t="s">
        <v>829</v>
      </c>
      <c r="AI13" t="s">
        <v>862</v>
      </c>
      <c r="AJ13" t="s">
        <v>126</v>
      </c>
      <c r="AK13" t="s">
        <v>751</v>
      </c>
      <c r="AL13" t="s">
        <v>609</v>
      </c>
      <c r="AM13" s="3" t="s">
        <v>690</v>
      </c>
      <c r="AN13" t="s">
        <v>625</v>
      </c>
      <c r="AO13" t="s">
        <v>631</v>
      </c>
      <c r="AP13" t="s">
        <v>630</v>
      </c>
      <c r="AQ13" t="s">
        <v>158</v>
      </c>
      <c r="AR13" t="s">
        <v>130</v>
      </c>
      <c r="AS13" t="s">
        <v>131</v>
      </c>
      <c r="AT13" t="s">
        <v>132</v>
      </c>
      <c r="AU13" t="s">
        <v>133</v>
      </c>
      <c r="AV13" t="s">
        <v>134</v>
      </c>
      <c r="AW13" t="s">
        <v>135</v>
      </c>
      <c r="AX13" t="s">
        <v>136</v>
      </c>
      <c r="AY13" s="3" t="s">
        <v>821</v>
      </c>
      <c r="AZ13" s="3" t="s">
        <v>854</v>
      </c>
      <c r="BA13" s="3" t="s">
        <v>1287</v>
      </c>
      <c r="BB13" t="s">
        <v>137</v>
      </c>
      <c r="BC13" t="s">
        <v>815</v>
      </c>
      <c r="BD13" t="s">
        <v>138</v>
      </c>
      <c r="BE13" t="s">
        <v>139</v>
      </c>
      <c r="BF13" t="s">
        <v>623</v>
      </c>
      <c r="BG13" t="s">
        <v>141</v>
      </c>
      <c r="BH13" t="s">
        <v>666</v>
      </c>
      <c r="BI13" t="s">
        <v>669</v>
      </c>
      <c r="BJ13" t="s">
        <v>799</v>
      </c>
      <c r="BK13" t="s">
        <v>804</v>
      </c>
      <c r="BL13" t="s">
        <v>772</v>
      </c>
      <c r="BM13" t="s">
        <v>773</v>
      </c>
      <c r="BN13" t="s">
        <v>876</v>
      </c>
      <c r="BO13" t="s">
        <v>710</v>
      </c>
      <c r="BP13" t="s">
        <v>717</v>
      </c>
      <c r="BQ13" t="s">
        <v>787</v>
      </c>
      <c r="BR13" t="s">
        <v>704</v>
      </c>
      <c r="BS13" t="s">
        <v>1164</v>
      </c>
      <c r="BT13" t="s">
        <v>742</v>
      </c>
      <c r="BU13" s="3" t="s">
        <v>741</v>
      </c>
      <c r="BV13" s="3" t="s">
        <v>618</v>
      </c>
      <c r="BW13" t="s">
        <v>321</v>
      </c>
      <c r="BX13" t="s">
        <v>1211</v>
      </c>
      <c r="BY13" t="s">
        <v>532</v>
      </c>
      <c r="BZ13" s="3" t="s">
        <v>531</v>
      </c>
      <c r="CA13" s="3" t="s">
        <v>527</v>
      </c>
      <c r="CB13" s="3" t="s">
        <v>1185</v>
      </c>
      <c r="CC13" t="s">
        <v>775</v>
      </c>
      <c r="CD13" t="s">
        <v>776</v>
      </c>
      <c r="CE13" t="s">
        <v>774</v>
      </c>
      <c r="CF13" t="s">
        <v>777</v>
      </c>
      <c r="CG13" t="s">
        <v>146</v>
      </c>
      <c r="CH13" t="s">
        <v>747</v>
      </c>
      <c r="CI13" t="s">
        <v>732</v>
      </c>
      <c r="CJ13" t="s">
        <v>322</v>
      </c>
      <c r="CK13" s="3" t="s">
        <v>559</v>
      </c>
      <c r="CL13" t="s">
        <v>323</v>
      </c>
      <c r="CM13" s="3" t="s">
        <v>507</v>
      </c>
      <c r="CN13" s="3" t="s">
        <v>567</v>
      </c>
      <c r="CO13" s="3" t="s">
        <v>936</v>
      </c>
      <c r="CP13" s="3" t="s">
        <v>596</v>
      </c>
      <c r="CQ13" s="3" t="s">
        <v>595</v>
      </c>
      <c r="CR13" s="3" t="s">
        <v>593</v>
      </c>
      <c r="CS13" s="3" t="s">
        <v>594</v>
      </c>
      <c r="CT13" s="3" t="s">
        <v>1007</v>
      </c>
      <c r="CU13" s="3" t="s">
        <v>512</v>
      </c>
    </row>
    <row r="14" spans="1:99" x14ac:dyDescent="0.25">
      <c r="B14" s="3" t="s">
        <v>324</v>
      </c>
      <c r="C14" t="s">
        <v>325</v>
      </c>
      <c r="D14" t="s">
        <v>325</v>
      </c>
      <c r="E14" t="s">
        <v>326</v>
      </c>
      <c r="F14" s="3" t="s">
        <v>325</v>
      </c>
      <c r="G14" s="3" t="s">
        <v>325</v>
      </c>
      <c r="H14" t="s">
        <v>325</v>
      </c>
      <c r="I14" s="3" t="s">
        <v>326</v>
      </c>
      <c r="J14" t="s">
        <v>326</v>
      </c>
      <c r="K14" s="3" t="s">
        <v>325</v>
      </c>
      <c r="L14" s="3" t="s">
        <v>325</v>
      </c>
      <c r="M14" t="s">
        <v>325</v>
      </c>
      <c r="N14" t="s">
        <v>325</v>
      </c>
      <c r="O14" t="s">
        <v>325</v>
      </c>
      <c r="P14" t="s">
        <v>325</v>
      </c>
      <c r="Q14" t="s">
        <v>325</v>
      </c>
      <c r="R14" t="s">
        <v>325</v>
      </c>
      <c r="S14" t="s">
        <v>325</v>
      </c>
      <c r="T14" t="s">
        <v>325</v>
      </c>
      <c r="U14" t="s">
        <v>326</v>
      </c>
      <c r="V14" t="s">
        <v>325</v>
      </c>
      <c r="W14" t="s">
        <v>325</v>
      </c>
      <c r="X14" t="s">
        <v>325</v>
      </c>
      <c r="Y14" t="s">
        <v>325</v>
      </c>
      <c r="Z14" s="3" t="s">
        <v>325</v>
      </c>
      <c r="AA14" t="s">
        <v>325</v>
      </c>
      <c r="AB14" t="s">
        <v>325</v>
      </c>
      <c r="AC14" t="s">
        <v>660</v>
      </c>
      <c r="AD14" t="s">
        <v>660</v>
      </c>
      <c r="AE14" t="s">
        <v>660</v>
      </c>
      <c r="AF14" t="s">
        <v>325</v>
      </c>
      <c r="AG14" t="s">
        <v>325</v>
      </c>
      <c r="AH14" t="s">
        <v>325</v>
      </c>
      <c r="AI14" t="s">
        <v>325</v>
      </c>
      <c r="AJ14" t="s">
        <v>325</v>
      </c>
      <c r="AK14" t="s">
        <v>327</v>
      </c>
      <c r="AL14" t="s">
        <v>325</v>
      </c>
      <c r="AM14" s="3" t="s">
        <v>327</v>
      </c>
      <c r="AN14" t="s">
        <v>325</v>
      </c>
      <c r="AO14" t="s">
        <v>325</v>
      </c>
      <c r="AP14" t="s">
        <v>325</v>
      </c>
      <c r="AQ14" t="s">
        <v>325</v>
      </c>
      <c r="AR14" t="s">
        <v>325</v>
      </c>
      <c r="AS14" t="s">
        <v>325</v>
      </c>
      <c r="AT14" t="s">
        <v>325</v>
      </c>
      <c r="AU14" t="s">
        <v>325</v>
      </c>
      <c r="AV14" t="s">
        <v>325</v>
      </c>
      <c r="AW14" t="s">
        <v>325</v>
      </c>
      <c r="AX14" t="s">
        <v>327</v>
      </c>
      <c r="AY14" t="s">
        <v>325</v>
      </c>
      <c r="AZ14" s="3" t="s">
        <v>325</v>
      </c>
      <c r="BA14" s="3" t="s">
        <v>325</v>
      </c>
      <c r="BB14" t="s">
        <v>325</v>
      </c>
      <c r="BC14" t="s">
        <v>325</v>
      </c>
      <c r="BD14" t="s">
        <v>327</v>
      </c>
      <c r="BE14" t="s">
        <v>327</v>
      </c>
      <c r="BF14" t="s">
        <v>327</v>
      </c>
      <c r="BG14" t="s">
        <v>327</v>
      </c>
      <c r="BH14" t="s">
        <v>325</v>
      </c>
      <c r="BI14" t="s">
        <v>325</v>
      </c>
      <c r="BJ14" t="s">
        <v>327</v>
      </c>
      <c r="BK14" t="s">
        <v>327</v>
      </c>
      <c r="BL14" t="s">
        <v>326</v>
      </c>
      <c r="BM14" t="s">
        <v>325</v>
      </c>
      <c r="BN14" t="s">
        <v>325</v>
      </c>
      <c r="BO14" t="s">
        <v>325</v>
      </c>
      <c r="BP14" t="s">
        <v>325</v>
      </c>
      <c r="BQ14" t="s">
        <v>325</v>
      </c>
      <c r="BR14" t="s">
        <v>325</v>
      </c>
      <c r="BS14" t="s">
        <v>325</v>
      </c>
      <c r="BT14" t="s">
        <v>325</v>
      </c>
      <c r="BU14" s="3" t="s">
        <v>325</v>
      </c>
      <c r="BV14" t="s">
        <v>326</v>
      </c>
      <c r="BW14" t="s">
        <v>327</v>
      </c>
      <c r="BX14" t="s">
        <v>325</v>
      </c>
      <c r="BY14" t="s">
        <v>325</v>
      </c>
      <c r="BZ14" s="3" t="s">
        <v>325</v>
      </c>
      <c r="CA14" s="3" t="s">
        <v>325</v>
      </c>
      <c r="CB14" s="3" t="s">
        <v>325</v>
      </c>
      <c r="CC14" t="s">
        <v>325</v>
      </c>
      <c r="CD14" t="s">
        <v>325</v>
      </c>
      <c r="CE14" t="s">
        <v>325</v>
      </c>
      <c r="CF14" t="s">
        <v>325</v>
      </c>
      <c r="CG14" t="s">
        <v>325</v>
      </c>
      <c r="CH14" t="s">
        <v>325</v>
      </c>
      <c r="CI14" t="s">
        <v>325</v>
      </c>
      <c r="CJ14" t="s">
        <v>326</v>
      </c>
      <c r="CK14" s="3" t="s">
        <v>325</v>
      </c>
      <c r="CL14" t="s">
        <v>325</v>
      </c>
      <c r="CM14" t="s">
        <v>325</v>
      </c>
      <c r="CN14" s="3" t="s">
        <v>325</v>
      </c>
      <c r="CO14" s="3" t="s">
        <v>325</v>
      </c>
      <c r="CP14" s="3" t="s">
        <v>325</v>
      </c>
      <c r="CQ14" s="3" t="s">
        <v>325</v>
      </c>
      <c r="CR14" s="3" t="s">
        <v>325</v>
      </c>
      <c r="CS14" s="3" t="s">
        <v>325</v>
      </c>
      <c r="CT14" s="3" t="s">
        <v>325</v>
      </c>
      <c r="CU14" t="s">
        <v>325</v>
      </c>
    </row>
    <row r="15" spans="1:99" x14ac:dyDescent="0.25">
      <c r="B15" s="3" t="s">
        <v>328</v>
      </c>
      <c r="I15" s="3" t="s">
        <v>700</v>
      </c>
      <c r="J15" s="3"/>
      <c r="L15" s="3" t="s">
        <v>1217</v>
      </c>
      <c r="Z15" s="3" t="s">
        <v>1229</v>
      </c>
      <c r="AH15" t="s">
        <v>1236</v>
      </c>
      <c r="AI15" t="s">
        <v>1235</v>
      </c>
      <c r="AO15" t="s">
        <v>1297</v>
      </c>
      <c r="AR15" t="s">
        <v>1204</v>
      </c>
      <c r="AZ15" s="3"/>
      <c r="BA15" s="3" t="s">
        <v>1293</v>
      </c>
      <c r="BC15" t="s">
        <v>814</v>
      </c>
      <c r="BD15" t="s">
        <v>1200</v>
      </c>
      <c r="BE15" t="s">
        <v>750</v>
      </c>
      <c r="BF15" s="27" t="s">
        <v>1328</v>
      </c>
      <c r="BG15" t="s">
        <v>1328</v>
      </c>
      <c r="BH15" t="s">
        <v>1328</v>
      </c>
      <c r="BJ15" t="s">
        <v>681</v>
      </c>
      <c r="BK15" t="s">
        <v>794</v>
      </c>
      <c r="BL15" t="s">
        <v>763</v>
      </c>
      <c r="BN15" t="s">
        <v>1235</v>
      </c>
      <c r="BO15" t="s">
        <v>713</v>
      </c>
      <c r="BP15" t="s">
        <v>722</v>
      </c>
      <c r="BQ15" t="s">
        <v>789</v>
      </c>
      <c r="BR15" t="s">
        <v>714</v>
      </c>
      <c r="BV15" s="3" t="s">
        <v>1328</v>
      </c>
      <c r="BW15" s="3" t="s">
        <v>1197</v>
      </c>
      <c r="BX15" t="s">
        <v>722</v>
      </c>
      <c r="CC15" t="s">
        <v>329</v>
      </c>
      <c r="CE15" t="s">
        <v>330</v>
      </c>
      <c r="CG15" t="s">
        <v>331</v>
      </c>
      <c r="CI15" t="s">
        <v>730</v>
      </c>
      <c r="CM15" t="s">
        <v>1295</v>
      </c>
      <c r="CN15" s="3" t="s">
        <v>1205</v>
      </c>
      <c r="CO15" s="3" t="s">
        <v>1235</v>
      </c>
      <c r="CU15" t="s">
        <v>1199</v>
      </c>
    </row>
    <row r="16" spans="1:99" x14ac:dyDescent="0.25">
      <c r="B16" t="s">
        <v>1329</v>
      </c>
      <c r="L16" s="3" t="s">
        <v>1218</v>
      </c>
      <c r="AO16" t="s">
        <v>1296</v>
      </c>
      <c r="AZ16" t="s">
        <v>1294</v>
      </c>
      <c r="BD16" t="s">
        <v>622</v>
      </c>
      <c r="BF16" t="s">
        <v>620</v>
      </c>
      <c r="BG16" t="s">
        <v>620</v>
      </c>
      <c r="BH16" t="s">
        <v>620</v>
      </c>
      <c r="BL16" t="s">
        <v>764</v>
      </c>
      <c r="BN16" s="78"/>
      <c r="BR16" t="s">
        <v>1206</v>
      </c>
      <c r="BV16" t="s">
        <v>620</v>
      </c>
      <c r="BW16" t="s">
        <v>1198</v>
      </c>
      <c r="CG16" t="s">
        <v>1151</v>
      </c>
      <c r="CI16" t="s">
        <v>1152</v>
      </c>
      <c r="CU16" t="s">
        <v>1267</v>
      </c>
    </row>
    <row r="17" spans="1:99" x14ac:dyDescent="0.25">
      <c r="B17" t="s">
        <v>570</v>
      </c>
      <c r="D17" t="str">
        <f>D14&amp;"es Feld „Sammelnummer“ – Sonderfeld für Datensammlung des BG Berlin"</f>
        <v>WAHLFREIes Feld „Sammelnummer“ – Sonderfeld für Datensammlung des BG Berlin</v>
      </c>
      <c r="F17" s="3" t="str">
        <f>F14&amp;"es Feld „Eingabedatum“ – zur eigenen oder allgemeinen Datenverwaltung"</f>
        <v>WAHLFREIes Feld „Eingabedatum“ – zur eigenen oder allgemeinen Datenverwaltung</v>
      </c>
      <c r="G17" s="3" t="str">
        <f>G14&amp;"es Feld „Letzte Bearbeitung“ – zur eigenen oder allgemeinen Datenverwaltung"</f>
        <v>WAHLFREIes Feld „Letzte Bearbeitung“ – zur eigenen oder allgemeinen Datenverwaltung</v>
      </c>
      <c r="H17" t="str">
        <f>H14&amp;"es Feld „Aufnahme erstellt durch“ – zur eigenen oder allgemeinen Datenverwaltung"</f>
        <v>WAHLFREIes Feld „Aufnahme erstellt durch“ – zur eigenen oder allgemeinen Datenverwaltung</v>
      </c>
      <c r="I17" s="3" t="str">
        <f>I14&amp;"es Feld „Beprobungsraum (Kürzel)“ – der Beprobungsbereich (Großraum Deutschlands o.ä. Großbereiche)"</f>
        <v>ERFORDERLICHes Feld „Beprobungsraum (Kürzel)“ – der Beprobungsbereich (Großraum Deutschlands o.ä. Großbereiche)</v>
      </c>
      <c r="J17" t="str">
        <f>J14&amp;"es Feld „Verantwortungsart“ – Artname aus der BfN Taxonliste"</f>
        <v>ERFORDERLICHes Feld „Verantwortungsart“ – Artname aus der BfN Taxonliste</v>
      </c>
      <c r="K17" t="str">
        <f>K14&amp;"es Feld „Begleitarten“ – Ergänzungsfeld zu Begleitarten, Pollenpflanze u.a. zum Zeitpunkt der Beobachtung"</f>
        <v>WAHLFREIes Feld „Begleitarten“ – Ergänzungsfeld zu Begleitarten, Pollenpflanze u.a. zum Zeitpunkt der Beobachtung</v>
      </c>
      <c r="L17" s="3" t="str">
        <f>L14&amp;"es Feld „Bestimmung (sicher/gewiß…)“ – Die Gewißheit der Bestimmung (gewiß/sicher, ungewiß/unsicher)"</f>
        <v>WAHLFREIes Feld „Bestimmung (sicher/gewiß…)“ – Die Gewißheit der Bestimmung (gewiß/sicher, ungewiß/unsicher)</v>
      </c>
      <c r="Q17" t="str">
        <f>Q14&amp;"es Feld „Deutscher Artname“ – Der umgangssprachliche Artname in Deutsch"</f>
        <v>WAHLFREIes Feld „Deutscher Artname“ – Der umgangssprachliche Artname in Deutsch</v>
      </c>
      <c r="W17" t="str">
        <f>W14&amp;"es Feld „Bestätigt durch“ – zur eigenen oder allgemeinen Datenverwaltung"</f>
        <v>WAHLFREIes Feld „Bestätigt durch“ – zur eigenen oder allgemeinen Datenverwaltung</v>
      </c>
      <c r="X17" t="str">
        <f>X14&amp;"es Feld „Bestätigungsdatum“ – zur eigenen oder allgemeinen Datenverwaltung"</f>
        <v>WAHLFREIes Feld „Bestätigungsdatum“ – zur eigenen oder allgemeinen Datenverwaltung</v>
      </c>
      <c r="Y17" t="str">
        <f>Y14&amp;"es Feld „Datensatz erstellt durch“ – zur eigenen oder allgemeinen Datenverwaltung"</f>
        <v>WAHLFREIes Feld „Datensatz erstellt durch“ – zur eigenen oder allgemeinen Datenverwaltung</v>
      </c>
      <c r="Z17" s="3" t="str">
        <f>Z14&amp;"es Feld „Bearbeitungsstatus“ – Stand der Datensatz-Überarbeitung, z.B. Dateneingabe abgeschlossen, T (für Test), verifiziert o.ä."</f>
        <v>WAHLFREIes Feld „Bearbeitungsstatus“ – Stand der Datensatz-Überarbeitung, z.B. Dateneingabe abgeschlossen, T (für Test), verifiziert o.ä.</v>
      </c>
      <c r="AC17" t="str">
        <f>AC14&amp;" – Geographische Koordinaten in englischem Format als Punktkomma z.B. » 51.28506N, 11.0996E« – irgendeine Koordinatenangabe ist ERFORDERLICH, entweder »Koordinaten (Breite, Länge)« ODER »Nord« mit »Ost«"</f>
        <v>EMPFOHLEN, ERFORDERLICH – Geographische Koordinaten in englischem Format als Punktkomma z.B. » 51.28506N, 11.0996E« – irgendeine Koordinatenangabe ist ERFORDERLICH, entweder »Koordinaten (Breite, Länge)« ODER »Nord« mit »Ost«</v>
      </c>
      <c r="AD17" t="str">
        <f>AC14&amp;" – Geographische Nord-Dezimalpunktzahl in englischem Format – irgendeine Koordinatenangabe ist ERFORDERLICH, entweder »Koordinaten (Breite, Länge)« ODER »Nord« mit »Ost«"</f>
        <v>EMPFOHLEN, ERFORDERLICH – Geographische Nord-Dezimalpunktzahl in englischem Format – irgendeine Koordinatenangabe ist ERFORDERLICH, entweder »Koordinaten (Breite, Länge)« ODER »Nord« mit »Ost«</v>
      </c>
      <c r="AE17" t="str">
        <f>AC14&amp;" – Geographische Ost-Dezimalpunktzahl in englischem Format – irgendeine Koordinatenangabe ist ERFORDERLICH, entweder »Koordinaten (Breite, Länge)« ODER »Nord« mit »Ost«"</f>
        <v>EMPFOHLEN, ERFORDERLICH – Geographische Ost-Dezimalpunktzahl in englischem Format – irgendeine Koordinatenangabe ist ERFORDERLICH, entweder »Koordinaten (Breite, Länge)« ODER »Nord« mit »Ost«</v>
      </c>
      <c r="AF17" t="str">
        <f>AF14&amp;"es Feld „Referenzsystem Eingabe“ – Verwaltungsfeld für das verhältnismäßige Maßsystem der Eingabe-Koordinaten, z.B. »EPSG 4326 | LL WGS84«, derzeit ws. nur im Datenexport eingepflegt."</f>
        <v>WAHLFREIes Feld „Referenzsystem Eingabe“ – Verwaltungsfeld für das verhältnismäßige Maßsystem der Eingabe-Koordinaten, z.B. »EPSG 4326 | LL WGS84«, derzeit ws. nur im Datenexport eingepflegt.</v>
      </c>
      <c r="AG17" t="str">
        <f>AG14&amp;"es Feld „Raumreferenz Ausgabe“ – Verwaltungsfeld für die Ausgabe-Raumkoordinaten zur Veröffentlichung, z.B. »51.76167N 11.07383E«, derzeit ws. nur im Datenexport eingepflegt."</f>
        <v>WAHLFREIes Feld „Raumreferenz Ausgabe“ – Verwaltungsfeld für die Ausgabe-Raumkoordinaten zur Veröffentlichung, z.B. »51.76167N 11.07383E«, derzeit ws. nur im Datenexport eingepflegt.</v>
      </c>
      <c r="AH17" t="str">
        <f>AH14&amp;"es Feld – Festlegen wie ungenau eine Koordinate veröffentlicht werden soll"</f>
        <v>WAHLFREIes Feld – Festlegen wie ungenau eine Koordinate veröffentlicht werden soll</v>
      </c>
      <c r="AI17" t="str">
        <f>AI14 &amp;"es Feld „Daten schutzwürdig/›sensibel‹“ – Enthält der Datensatz schutzwürdige Daten, z.B. die genaue Koordinatenangabe des Fundpunktes?"&amp;" (alte Bezeichnung: sensible Daten, aber sensible (=empfindsame) Daten gibt es nicht ;-) …). Für Import „(Koordinaten)Ungenauigkeit“ verwenden"</f>
        <v>WAHLFREIes Feld „Daten schutzwürdig/›sensibel‹“ – Enthält der Datensatz schutzwürdige Daten, z.B. die genaue Koordinatenangabe des Fundpunktes? (alte Bezeichnung: sensible Daten, aber sensible (=empfindsame) Daten gibt es nicht ;-) …). Für Import „(Koordinaten)Ungenauigkeit“ verwenden</v>
      </c>
      <c r="AJ17" t="str">
        <f>AJ14&amp;"es Feld „Meßtischblatt“ – Topographischer Kartenquadrant, z.B. »4232/142«, sogenanntes Meßtischblatt, Meßtischblattquadrant"</f>
        <v>WAHLFREIes Feld „Meßtischblatt“ – Topographischer Kartenquadrant, z.B. »4232/142«, sogenanntes Meßtischblatt, Meßtischblattquadrant</v>
      </c>
      <c r="AK17" t="str">
        <f>AK14&amp;"es Feld – Höhenlage (z.B. „55“) oder Höhenbereich („100-120“) in m (üNN)"</f>
        <v>EMPFOHLENes Feld – Höhenlage (z.B. „55“) oder Höhenbereich („100-120“) in m (üNN)</v>
      </c>
      <c r="AL17" t="str">
        <f>AL14&amp;"es Feld „Anderer Beleg/Beleg außerdem“, künstliches Ergänzungsfeld für die Eingabe von Auswahlstufen für Belege"</f>
        <v>WAHLFREIes Feld „Anderer Beleg/Beleg außerdem“, künstliches Ergänzungsfeld für die Eingabe von Auswahlstufen für Belege</v>
      </c>
      <c r="AN17" t="str">
        <f>AN14&amp;"es Feld „Verknüpftes Forschungsobjekt“ – Kennung/ID des verknüpften Forschungsgegenstandes, z.B. http://adresse-zur-ID … oder https://adresse-zur-ID"</f>
        <v>WAHLFREIes Feld „Verknüpftes Forschungsobjekt“ – Kennung/ID des verknüpften Forschungsgegenstandes, z.B. http://adresse-zur-ID … oder https://adresse-zur-ID</v>
      </c>
      <c r="AO17" t="str">
        <f>AO14&amp;"es Feld „…objekt (Eigenart)“ – Typ oder Eigenart des (verknüpften) Forschungsgegenstandes"</f>
        <v>WAHLFREIes Feld „…objekt (Eigenart)“ – Typ oder Eigenart des (verknüpften) Forschungsgegenstandes</v>
      </c>
      <c r="AP17" s="42" t="str">
        <f>AP14&amp;"es Feld „…objekt (Vorschau)“ – Ein Vorschaubild des verknüpften Forschungsgegenstandes"</f>
        <v>WAHLFREIes Feld „…objekt (Vorschau)“ – Ein Vorschaubild des verknüpften Forschungsgegenstandes</v>
      </c>
      <c r="AQ17" t="str">
        <f>AQ14&amp;"es Feld „Bezug des Sammlungsobjektes/Bezieher“ –  derzeit für Datensammlung BG Berlin"</f>
        <v>WAHLFREIes Feld „Bezug des Sammlungsobjektes/Bezieher“ –  derzeit für Datensammlung BG Berlin</v>
      </c>
      <c r="BF17"/>
      <c r="BI17" t="str">
        <f>BI14&amp;"es Feld „Anzahl Einzelproben“ –  für Datensammlung BG Berlin"</f>
        <v>WAHLFREIes Feld „Anzahl Einzelproben“ –  für Datensammlung BG Berlin</v>
      </c>
      <c r="BJ17" t="str">
        <f>BJ14&amp;"es Feld „Aufnahmemethode“ – Häufigkeit für diesen Sammlungspunkt, erstmals oder wiederholt"</f>
        <v>EMPFOHLENes Feld „Aufnahmemethode“ – Häufigkeit für diesen Sammlungspunkt, erstmals oder wiederholt</v>
      </c>
      <c r="BL17" t="str">
        <f>BL14&amp;"es Feld „Saatgutbeprobung“ – Konnte Saatgut beprobt werden oder war es erfolglos?"</f>
        <v>ERFORDERLICHes Feld „Saatgutbeprobung“ – Konnte Saatgut beprobt werden oder war es erfolglos?</v>
      </c>
      <c r="BM17" t="str">
        <f>BM14&amp;"es Feld „Keine Saatgutbeprobung - Anderer Grund“ – künstliches Ergänzungsfeld (der Auswahlstufen in „Saatgutbeprobung“) für Ursachen erfolgloser Saatgutbeprobung außerdem"</f>
        <v>WAHLFREIes Feld „Keine Saatgutbeprobung - Anderer Grund“ – künstliches Ergänzungsfeld (der Auswahlstufen in „Saatgutbeprobung“) für Ursachen erfolgloser Saatgutbeprobung außerdem</v>
      </c>
      <c r="BN17" t="str">
        <f>BN14&amp;"es Feld „Keimversuch?“ – wurden Keimversuche von der Saatgutsammlung angefertigt?"</f>
        <v>WAHLFREIes Feld „Keimversuch?“ – wurden Keimversuche von der Saatgutsammlung angefertigt?</v>
      </c>
      <c r="BQ17" t="str">
        <f>BM14&amp;"es Feld „pH Wert“ – Welchen pH-Wertebereich hatte der Boden?"</f>
        <v>WAHLFREIes Feld „pH Wert“ – Welchen pH-Wertebereich hatte der Boden?</v>
      </c>
      <c r="BT17" t="str">
        <f>BT14&amp;"es Feld „EUNIS Habitat Code“ – EUNIS Kennziffern siehe beispielsweise https://eunis.eea.europa.eu/habitats-code-browser.jsp"</f>
        <v>WAHLFREIes Feld „EUNIS Habitat Code“ – EUNIS Kennziffern siehe beispielsweise https://eunis.eea.europa.eu/habitats-code-browser.jsp</v>
      </c>
      <c r="BV17" s="3" t="str">
        <f>BV14&amp;"es Feld „Anzahl (gesammelter) Samen“ – Anzahl der Samen, die gesammelt wurden"</f>
        <v>ERFORDERLICHes Feld „Anzahl (gesammelter) Samen“ – Anzahl der Samen, die gesammelt wurden</v>
      </c>
      <c r="BW17" t="str">
        <f>BW14&amp;"es Feld „Phänologischer Zustand“ – phänologischer, erscheinungskundlicher Zustand der Pflanze, v.a. der Blüten, Früchte usw."</f>
        <v>EMPFOHLENes Feld „Phänologischer Zustand“ – phänologischer, erscheinungskundlicher Zustand der Pflanze, v.a. der Blüten, Früchte usw.</v>
      </c>
      <c r="CD17" t="str">
        <f>AL14&amp;"es Feld „Sonstige (aktuelle) Pflegemaßnahmen außerdem“ – künstliches Ergänzungsfeld zur Ergänzung für „Aktuelle Pflegemaßnahmen“"</f>
        <v>WAHLFREIes Feld „Sonstige (aktuelle) Pflegemaßnahmen außerdem“ – künstliches Ergänzungsfeld zur Ergänzung für „Aktuelle Pflegemaßnahmen“</v>
      </c>
      <c r="CF17" t="str">
        <f>AN14&amp;"es Feld „Notwendige Pflegemaßnahmen außerdem“ – künstliches Ergänzungsfeld zur Ergänzung für „Notwendige Pflegemaßnahmen“"</f>
        <v>WAHLFREIes Feld „Notwendige Pflegemaßnahmen außerdem“ – künstliches Ergänzungsfeld zur Ergänzung für „Notwendige Pflegemaßnahmen“</v>
      </c>
      <c r="CH17" t="str">
        <f>CH14&amp;"es Feld „Gefährdungsursachen sonstige“ – künstliches Ergänzungsfeld (der Auswahlstufen) für „Gefährdungsursachen“, die außerdem in Betracht kommen"</f>
        <v>WAHLFREIes Feld „Gefährdungsursachen sonstige“ – künstliches Ergänzungsfeld (der Auswahlstufen) für „Gefährdungsursachen“, die außerdem in Betracht kommen</v>
      </c>
      <c r="CJ17" t="str">
        <f>CJ14&amp;"es Feld „Akzession ID“ – die eindeutige Hauptkennziffer einer Saatgutaufsammlung, sie wird auch aufgezeichnet bei späterer überprüfter Abwesenheit einer Art an einem Standort."&amp;" Das Portal wips.deutschlandflora.de erstellt die (WIPs-)„Akzession ID“ selbtätig."&amp;" Für nachträglich ergänzende Datenimporte vormals eingepflegter Sammlungsdatensätze (derselben Art am selben Standort zur selben Zeit) ist die „Akzession ID“ ERFORDERLICH."</f>
        <v>ERFORDERLICHes Feld „Akzession ID“ – die eindeutige Hauptkennziffer einer Saatgutaufsammlung, sie wird auch aufgezeichnet bei späterer überprüfter Abwesenheit einer Art an einem Standort. Das Portal wips.deutschlandflora.de erstellt die (WIPs-)„Akzession ID“ selbtätig. Für nachträglich ergänzende Datenimporte vormals eingepflegter Sammlungsdatensätze (derselben Art am selben Standort zur selben Zeit) ist die „Akzession ID“ ERFORDERLICH.</v>
      </c>
      <c r="CK17" s="3" t="str">
        <f>CK14&amp;"es Feld „Kennziffer (ID) des Importvorgangs“ – Ein technisches Verwaltungs-Datenfeld für den Importvorgang."</f>
        <v>WAHLFREIes Feld „Kennziffer (ID) des Importvorgangs“ – Ein technisches Verwaltungs-Datenfeld für den Importvorgang.</v>
      </c>
      <c r="CM17" s="3" t="str">
        <f>CM14&amp;"es Feld „Name der Organisation“ – In welcher Organisation oder Vereinigung sind die Saatgutsammlungsdaten ursprünglich verfaßt worden?"</f>
        <v>WAHLFREIes Feld „Name der Organisation“ – In welcher Organisation oder Vereinigung sind die Saatgutsammlungsdaten ursprünglich verfaßt worden?</v>
      </c>
      <c r="CN17" t="str">
        <f>CN14&amp;"es Feld „Null-Nachweis“ – Ist die Art abwesend am Standort?"</f>
        <v>WAHLFREIes Feld „Null-Nachweis“ – Ist die Art abwesend am Standort?</v>
      </c>
      <c r="CO17" s="3"/>
      <c r="CP17" s="3"/>
      <c r="CQ17" s="3"/>
      <c r="CR17" s="3"/>
      <c r="CS17" s="3"/>
      <c r="CT17" s="3"/>
      <c r="CU17" t="str">
        <f>CU14&amp;"es Feld Datenherkunft – z.B. privat; Obere Naturschutzbehörde (ONB); gemeinnützige Vereinigung o.ä."</f>
        <v>WAHLFREIes Feld Datenherkunft – z.B. privat; Obere Naturschutzbehörde (ONB); gemeinnützige Vereinigung o.ä.</v>
      </c>
    </row>
    <row r="18" spans="1:99" ht="30" x14ac:dyDescent="0.25">
      <c r="B18" s="24" t="s">
        <v>1155</v>
      </c>
      <c r="C18" s="37" t="str">
        <f t="shared" ref="C18:AH18" ca="1" si="0">_xlfn.CONCAT("=LET(GewähtleSprache; ",C$19,"; VorhandeneSprachenListe; ",C$20,"; DieserÜbersetzungsSchlüssel; """, C$2, """; BereichAllerÜbersetzungsSchlüssel; ",C$21,"; BereichAllerFelderÜbersetzungen; ",C$22,"; RückgabefelderGefundenerÜbersetzungen;", "WENN( ISTLEER( XVERWEIS(DieserÜbersetzungsSchlüssel; BereichAllerÜbersetzungsSchlüssel; BereichAllerFelderÜbersetzungen) ); ""?Unübersetzt: ""&amp; DieserÜbersetzungsSchlüssel;"," XVERWEIS(DieserÜbersetzungsSchlüssel; BereichAllerÜbersetzungsSchlüssel; BereichAllerFelderÜbersetzungen) ); "," XVERWEIS(GewähtleSprache; VorhandeneSprachenListe; RückgabefelderGefundenerÜbersetzungen ) )")</f>
        <v>=LET(GewähtleSprache; Hinweise!$B$3; VorhandeneSprachenListe; Feldübersetzungen!$B$3:$B$13; DieserÜbersetzungsSchlüssel; "feldschlüsselSammlDaten:61";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D18" s="37" t="str">
        <f t="shared" ca="1" si="0"/>
        <v>=LET(GewähtleSprache; Hinweise!$B$3; VorhandeneSprachenListe; Feldübersetzungen!$B$3:$B$13; DieserÜbersetzungsSchlüssel; "feldschlüsselSammlDaten:76";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E18" s="37" t="str">
        <f t="shared" ca="1" si="0"/>
        <v>=LET(GewähtleSprache; Hinweise!$B$3; VorhandeneSprachenListe; Feldübersetzungen!$B$3:$B$13; DieserÜbersetzungsSchlüssel; "feldschlüsselSammlDaten:3";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F18" s="37" t="str">
        <f t="shared" ca="1" si="0"/>
        <v>=LET(GewähtleSprache; Hinweise!$B$3; VorhandeneSprachenListe; Feldübersetzungen!$B$3:$B$13; DieserÜbersetzungsSchlüssel; "feldschlüsselSammlDaten:130";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G18" s="37" t="str">
        <f t="shared" ca="1" si="0"/>
        <v>=LET(GewähtleSprache; Hinweise!$B$3; VorhandeneSprachenListe; Feldübersetzungen!$B$3:$B$13; DieserÜbersetzungsSchlüssel; "feldschlüsselSammlDaten:131";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H18" s="37" t="str">
        <f t="shared" ca="1" si="0"/>
        <v>=LET(GewähtleSprache; Hinweise!$B$3; VorhandeneSprachenListe; Feldübersetzungen!$B$3:$B$13; DieserÜbersetzungsSchlüssel; "feldschlüsselSammlDaten:99";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I18" s="37" t="str">
        <f t="shared" ca="1" si="0"/>
        <v>=LET(GewähtleSprache; Hinweise!$B$3; VorhandeneSprachenListe; Feldübersetzungen!$B$3:$B$13; DieserÜbersetzungsSchlüssel; "feldschlüsselSammlDaten:105";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J18" s="37" t="str">
        <f t="shared" ca="1" si="0"/>
        <v>=LET(GewähtleSprache; Hinweise!$B$3; VorhandeneSprachenListe; Feldübersetzungen!$B$3:$B$13; DieserÜbersetzungsSchlüssel; "feldschlüsselSammlDaten:17";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K18" s="37" t="str">
        <f t="shared" ca="1" si="0"/>
        <v>=LET(GewähtleSprache; Hinweise!$B$3; VorhandeneSprachenListe; Feldübersetzungen!$B$3:$B$13; DieserÜbersetzungsSchlüssel; "feldschlüsselSammlDaten:97";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L18" s="37" t="str">
        <f t="shared" ca="1" si="0"/>
        <v>=LET(GewähtleSprache; Hinweise!$B$3; VorhandeneSprachenListe; Feldübersetzungen!$B$3:$B$13; DieserÜbersetzungsSchlüssel; "feldschlüsselSammlDaten:98";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M18" s="37" t="str">
        <f t="shared" ca="1" si="0"/>
        <v>=LET(GewähtleSprache; Hinweise!$B$3; VorhandeneSprachenListe; Feldübersetzungen!$B$3:$B$13; DieserÜbersetzungsSchlüssel; "feldschlüsselSammlDaten:88";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N18" s="37" t="str">
        <f t="shared" ca="1" si="0"/>
        <v>=LET(GewähtleSprache; Hinweise!$B$3; VorhandeneSprachenListe; Feldübersetzungen!$B$3:$B$13; DieserÜbersetzungsSchlüssel; "feldschlüsselSammlDaten:59";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O18" s="37" t="str">
        <f t="shared" ca="1" si="0"/>
        <v>=LET(GewähtleSprache; Hinweise!$B$3; VorhandeneSprachenListe; Feldübersetzungen!$B$3:$B$13; DieserÜbersetzungsSchlüssel; "feldschlüsselSammlDaten:60";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P18" s="37" t="str">
        <f t="shared" ca="1" si="0"/>
        <v>=LET(GewähtleSprache; Hinweise!$B$3; VorhandeneSprachenListe; Feldübersetzungen!$B$3:$B$13; DieserÜbersetzungsSchlüssel; "feldschlüsselSammlDaten:119";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Q18" s="37" t="str">
        <f t="shared" ca="1" si="0"/>
        <v>=LET(GewähtleSprache; Hinweise!$B$3; VorhandeneSprachenListe; Feldübersetzungen!$B$3:$B$13; DieserÜbersetzungsSchlüssel; "feldschlüsselSammlDaten:118";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R18" s="37" t="str">
        <f t="shared" ca="1" si="0"/>
        <v>=LET(GewähtleSprache; Hinweise!$B$3; VorhandeneSprachenListe; Feldübersetzungen!$B$3:$B$13; DieserÜbersetzungsSchlüssel; "feldschlüsselSammlDaten:63";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S18" s="37" t="str">
        <f t="shared" ca="1" si="0"/>
        <v>=LET(GewähtleSprache; Hinweise!$B$3; VorhandeneSprachenListe; Feldübersetzungen!$B$3:$B$13; DieserÜbersetzungsSchlüssel; "feldschlüsselSammlDaten:62";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T18" s="37" t="str">
        <f t="shared" ca="1" si="0"/>
        <v>=LET(GewähtleSprache; Hinweise!$B$3; VorhandeneSprachenListe; Feldübersetzungen!$B$3:$B$13; DieserÜbersetzungsSchlüssel; "feldschlüsselSammlDaten:64";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U18" s="37" t="str">
        <f t="shared" ca="1" si="0"/>
        <v>=LET(GewähtleSprache; Hinweise!$B$3; VorhandeneSprachenListe; Feldübersetzungen!$B$3:$B$13; DieserÜbersetzungsSchlüssel; "feldschlüsselSammlDaten:14";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V18" s="37" t="str">
        <f t="shared" ca="1" si="0"/>
        <v>=LET(GewähtleSprache; Hinweise!$B$3; VorhandeneSprachenListe; Feldübersetzungen!$B$3:$B$13; DieserÜbersetzungsSchlüssel; "feldschlüsselSammlDaten:15";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W18" s="37" t="str">
        <f t="shared" ca="1" si="0"/>
        <v>=LET(GewähtleSprache; Hinweise!$B$3; VorhandeneSprachenListe; Feldübersetzungen!$B$3:$B$13; DieserÜbersetzungsSchlüssel; "feldschlüsselSammlDaten:127";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X18" s="37" t="str">
        <f t="shared" ca="1" si="0"/>
        <v>=LET(GewähtleSprache; Hinweise!$B$3; VorhandeneSprachenListe; Feldübersetzungen!$B$3:$B$13; DieserÜbersetzungsSchlüssel; "feldschlüsselSammlDaten:128";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Y18" s="37" t="str">
        <f t="shared" ca="1" si="0"/>
        <v>=LET(GewähtleSprache; Hinweise!$B$3; VorhandeneSprachenListe; Feldübersetzungen!$B$3:$B$13; DieserÜbersetzungsSchlüssel; "feldschlüsselSammlDaten:87";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Z18" s="37" t="str">
        <f t="shared" ca="1" si="0"/>
        <v>=LET(GewähtleSprache; Hinweise!$B$3; VorhandeneSprachenListe; Feldübersetzungen!$B$3:$B$13; DieserÜbersetzungsSchlüssel; "feldschlüsselSammlDaten:132";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A18" s="37" t="str">
        <f t="shared" ca="1" si="0"/>
        <v>=LET(GewähtleSprache; Hinweise!$B$3; VorhandeneSprachenListe; Feldübersetzungen!$B$3:$B$13; DieserÜbersetzungsSchlüssel; "feldschlüsselSammlDaten:74";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B18" s="37" t="str">
        <f t="shared" ca="1" si="0"/>
        <v>=LET(GewähtleSprache; Hinweise!$B$3; VorhandeneSprachenListe; Feldübersetzungen!$B$3:$B$13; DieserÜbersetzungsSchlüssel; "feldschlüsselSammlDaten:75";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C18" s="37" t="str">
        <f t="shared" ca="1" si="0"/>
        <v>=LET(GewähtleSprache; Hinweise!$B$3; VorhandeneSprachenListe; Feldübersetzungen!$B$3:$B$13; DieserÜbersetzungsSchlüssel; "feldschlüsselSammlDaten:23";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D18" s="37" t="str">
        <f t="shared" ca="1" si="0"/>
        <v>=LET(GewähtleSprache; Hinweise!$B$3; VorhandeneSprachenListe; Feldübersetzungen!$B$3:$B$13; DieserÜbersetzungsSchlüssel; "feldschlüsselSammlDaten:65";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E18" s="37" t="str">
        <f t="shared" ca="1" si="0"/>
        <v>=LET(GewähtleSprache; Hinweise!$B$3; VorhandeneSprachenListe; Feldübersetzungen!$B$3:$B$13; DieserÜbersetzungsSchlüssel; "feldschlüsselSammlDaten:66";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F18" s="37" t="str">
        <f t="shared" ca="1" si="0"/>
        <v>=LET(GewähtleSprache; Hinweise!$B$3; VorhandeneSprachenListe; Feldübersetzungen!$B$3:$B$13; DieserÜbersetzungsSchlüssel; "feldschlüsselSammlDaten:124";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G18" s="37" t="str">
        <f t="shared" ca="1" si="0"/>
        <v>=LET(GewähtleSprache; Hinweise!$B$3; VorhandeneSprachenListe; Feldübersetzungen!$B$3:$B$13; DieserÜbersetzungsSchlüssel; "feldschlüsselSammlDaten:125";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H18" s="37" t="str">
        <f t="shared" ca="1" si="0"/>
        <v>=LET(GewähtleSprache; Hinweise!$B$3; VorhandeneSprachenListe; Feldübersetzungen!$B$3:$B$13; DieserÜbersetzungsSchlüssel; "feldschlüsselSammlDaten:117";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I18" s="37" t="str">
        <f t="shared" ref="AI18:BN18" ca="1" si="1">_xlfn.CONCAT("=LET(GewähtleSprache; ",AI$19,"; VorhandeneSprachenListe; ",AI$20,"; DieserÜbersetzungsSchlüssel; """, AI$2, """; BereichAllerÜbersetzungsSchlüssel; ",AI$21,"; BereichAllerFelderÜbersetzungen; ",AI$22,"; RückgabefelderGefundenerÜbersetzungen;", "WENN( ISTLEER( XVERWEIS(DieserÜbersetzungsSchlüssel; BereichAllerÜbersetzungsSchlüssel; BereichAllerFelderÜbersetzungen) ); ""?Unübersetzt: ""&amp; DieserÜbersetzungsSchlüssel;"," XVERWEIS(DieserÜbersetzungsSchlüssel; BereichAllerÜbersetzungsSchlüssel; BereichAllerFelderÜbersetzungen) ); "," XVERWEIS(GewähtleSprache; VorhandeneSprachenListe; RückgabefelderGefundenerÜbersetzungen ) )")</f>
        <v>=LET(GewähtleSprache; Hinweise!$B$3; VorhandeneSprachenListe; Feldübersetzungen!$B$3:$B$13; DieserÜbersetzungsSchlüssel; "feldschlüsselSammlDaten:121";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J18" s="37" t="str">
        <f t="shared" ca="1" si="1"/>
        <v>=LET(GewähtleSprache; Hinweise!$B$3; VorhandeneSprachenListe; Feldübersetzungen!$B$3:$B$13; DieserÜbersetzungsSchlüssel; "feldschlüsselSammlDaten:80";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K18" s="37" t="str">
        <f t="shared" ca="1" si="1"/>
        <v>=LET(GewähtleSprache; Hinweise!$B$3; VorhandeneSprachenListe; Feldübersetzungen!$B$3:$B$13; DieserÜbersetzungsSchlüssel; "feldschlüsselSammlDaten:24";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L18" s="37" t="str">
        <f t="shared" ca="1" si="1"/>
        <v>=LET(GewähtleSprache; Hinweise!$B$3; VorhandeneSprachenListe; Feldübersetzungen!$B$3:$B$13; DieserÜbersetzungsSchlüssel; "feldschlüsselSammlDaten:95";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M18" s="37" t="str">
        <f t="shared" ca="1" si="1"/>
        <v>=LET(GewähtleSprache; Hinweise!$B$3; VorhandeneSprachenListe; Feldübersetzungen!$B$3:$B$13; DieserÜbersetzungsSchlüssel; "feldschlüsselSammlDaten:104";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N18" s="37" t="str">
        <f t="shared" ca="1" si="1"/>
        <v>=LET(GewähtleSprache; Hinweise!$B$3; VorhandeneSprachenListe; Feldübersetzungen!$B$3:$B$13; DieserÜbersetzungsSchlüssel; "feldschlüsselSammlDaten:67";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O18" s="37" t="str">
        <f t="shared" ca="1" si="1"/>
        <v>=LET(GewähtleSprache; Hinweise!$B$3; VorhandeneSprachenListe; Feldübersetzungen!$B$3:$B$13; DieserÜbersetzungsSchlüssel; "feldschlüsselSammlDaten:68";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P18" s="37" t="str">
        <f t="shared" ca="1" si="1"/>
        <v>=LET(GewähtleSprache; Hinweise!$B$3; VorhandeneSprachenListe; Feldübersetzungen!$B$3:$B$13; DieserÜbersetzungsSchlüssel; "feldschlüsselSammlDaten:69";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Q18" s="37" t="str">
        <f t="shared" ca="1" si="1"/>
        <v>=LET(GewähtleSprache; Hinweise!$B$3; VorhandeneSprachenListe; Feldübersetzungen!$B$3:$B$13; DieserÜbersetzungsSchlüssel; "feldschlüsselSammlDaten:70";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R18" s="37" t="str">
        <f t="shared" ca="1" si="1"/>
        <v>=LET(GewähtleSprache; Hinweise!$B$3; VorhandeneSprachenListe; Feldübersetzungen!$B$3:$B$13; DieserÜbersetzungsSchlüssel; "feldschlüsselSammlDaten:77";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S18" s="37" t="str">
        <f t="shared" ca="1" si="1"/>
        <v>=LET(GewähtleSprache; Hinweise!$B$3; VorhandeneSprachenListe; Feldübersetzungen!$B$3:$B$13; DieserÜbersetzungsSchlüssel; "feldschlüsselSammlDaten:78";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T18" s="37" t="str">
        <f t="shared" ca="1" si="1"/>
        <v>=LET(GewähtleSprache; Hinweise!$B$3; VorhandeneSprachenListe; Feldübersetzungen!$B$3:$B$13; DieserÜbersetzungsSchlüssel; "feldschlüsselSammlDaten:79";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U18" s="37" t="str">
        <f t="shared" ca="1" si="1"/>
        <v>=LET(GewähtleSprache; Hinweise!$B$3; VorhandeneSprachenListe; Feldübersetzungen!$B$3:$B$13; DieserÜbersetzungsSchlüssel; "feldschlüsselSammlDaten:81";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V18" s="37" t="str">
        <f t="shared" ca="1" si="1"/>
        <v>=LET(GewähtleSprache; Hinweise!$B$3; VorhandeneSprachenListe; Feldübersetzungen!$B$3:$B$13; DieserÜbersetzungsSchlüssel; "feldschlüsselSammlDaten:26";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W18" s="37" t="str">
        <f t="shared" ca="1" si="1"/>
        <v>=LET(GewähtleSprache; Hinweise!$B$3; VorhandeneSprachenListe; Feldübersetzungen!$B$3:$B$13; DieserÜbersetzungsSchlüssel; "feldschlüsselSammlDaten:73";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X18" s="37" t="str">
        <f t="shared" ca="1" si="1"/>
        <v>=LET(GewähtleSprache; Hinweise!$B$3; VorhandeneSprachenListe; Feldübersetzungen!$B$3:$B$13; DieserÜbersetzungsSchlüssel; "feldschlüsselSammlDaten:34";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Y18" s="37" t="str">
        <f t="shared" ca="1" si="1"/>
        <v>=LET(GewähtleSprache; Hinweise!$B$3; VorhandeneSprachenListe; Feldübersetzungen!$B$3:$B$13; DieserÜbersetzungsSchlüssel; "feldschlüsselSammlDaten:116";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Z18" s="37" t="str">
        <f t="shared" ca="1" si="1"/>
        <v>=LET(GewähtleSprache; Hinweise!$B$3; VorhandeneSprachenListe; Feldübersetzungen!$B$3:$B$13; DieserÜbersetzungsSchlüssel; "feldschlüsselSammlDaten:120";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A18" s="37" t="str">
        <f t="shared" ca="1" si="1"/>
        <v>=LET(GewähtleSprache; Hinweise!$B$3; VorhandeneSprachenListe; Feldübersetzungen!$B$3:$B$13; DieserÜbersetzungsSchlüssel; "feldschlüsselSammlDaten:135";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B18" s="37" t="str">
        <f t="shared" ca="1" si="1"/>
        <v>=LET(GewähtleSprache; Hinweise!$B$3; VorhandeneSprachenListe; Feldübersetzungen!$B$3:$B$13; DieserÜbersetzungsSchlüssel; "feldschlüsselSammlDaten:71";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C18" s="37" t="str">
        <f t="shared" ca="1" si="1"/>
        <v>=LET(GewähtleSprache; Hinweise!$B$3; VorhandeneSprachenListe; Feldübersetzungen!$B$3:$B$13; DieserÜbersetzungsSchlüssel; "feldschlüsselSammlDaten:115";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D18" s="37" t="str">
        <f t="shared" ca="1" si="1"/>
        <v>=LET(GewähtleSprache; Hinweise!$B$3; VorhandeneSprachenListe; Feldübersetzungen!$B$3:$B$13; DieserÜbersetzungsSchlüssel; "feldschlüsselSammlDaten:36";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E18" s="37" t="str">
        <f t="shared" ca="1" si="1"/>
        <v>=LET(GewähtleSprache; Hinweise!$B$3; VorhandeneSprachenListe; Feldübersetzungen!$B$3:$B$13; DieserÜbersetzungsSchlüssel; "feldschlüsselSammlDaten:37";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F18" s="37" t="str">
        <f t="shared" ca="1" si="1"/>
        <v>=LET(GewähtleSprache; Hinweise!$B$3; VorhandeneSprachenListe; Feldübersetzungen!$B$3:$B$13; DieserÜbersetzungsSchlüssel; "feldschlüsselSammlDaten:42";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G18" s="37" t="str">
        <f t="shared" ca="1" si="1"/>
        <v>=LET(GewähtleSprache; Hinweise!$B$3; VorhandeneSprachenListe; Feldübersetzungen!$B$3:$B$13; DieserÜbersetzungsSchlüssel; "feldschlüsselSammlDaten:72";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H18" s="37" t="str">
        <f t="shared" ca="1" si="1"/>
        <v>=LET(GewähtleSprache; Hinweise!$B$3; VorhandeneSprachenListe; Feldübersetzungen!$B$3:$B$13; DieserÜbersetzungsSchlüssel; "feldschlüsselSammlDaten:100";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I18" s="37" t="str">
        <f t="shared" ca="1" si="1"/>
        <v>=LET(GewähtleSprache; Hinweise!$B$3; VorhandeneSprachenListe; Feldübersetzungen!$B$3:$B$13; DieserÜbersetzungsSchlüssel; "feldschlüsselSammlDaten:101";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J18" s="37" t="str">
        <f t="shared" ca="1" si="1"/>
        <v>=LET(GewähtleSprache; Hinweise!$B$3; VorhandeneSprachenListe; Feldübersetzungen!$B$3:$B$13; DieserÜbersetzungsSchlüssel; "feldschlüsselSammlDaten:102";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K18" s="37" t="str">
        <f t="shared" ca="1" si="1"/>
        <v>=LET(GewähtleSprache; Hinweise!$B$3; VorhandeneSprachenListe; Feldübersetzungen!$B$3:$B$13; DieserÜbersetzungsSchlüssel; "feldschlüsselSammlDaten:114";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L18" s="37" t="str">
        <f t="shared" ca="1" si="1"/>
        <v>=LET(GewähtleSprache; Hinweise!$B$3; VorhandeneSprachenListe; Feldübersetzungen!$B$3:$B$13; DieserÜbersetzungsSchlüssel; "feldschlüsselSammlDaten:111";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M18" s="38" t="str">
        <f t="shared" ca="1" si="1"/>
        <v>=LET(GewähtleSprache; Hinweise!$B$3; VorhandeneSprachenListe; Feldübersetzungen!$B$3:$B$13; DieserÜbersetzungsSchlüssel; "feldschlüsselSammlDaten:112";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N18" s="37" t="str">
        <f t="shared" ca="1" si="1"/>
        <v>=LET(GewähtleSprache; Hinweise!$B$3; VorhandeneSprachenListe; Feldübersetzungen!$B$3:$B$13; DieserÜbersetzungsSchlüssel; "feldschlüsselSammlDaten:122";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O18" s="37" t="str">
        <f t="shared" ref="BO18:CU18" ca="1" si="2">_xlfn.CONCAT("=LET(GewähtleSprache; ",BO$19,"; VorhandeneSprachenListe; ",BO$20,"; DieserÜbersetzungsSchlüssel; """, BO$2, """; BereichAllerÜbersetzungsSchlüssel; ",BO$21,"; BereichAllerFelderÜbersetzungen; ",BO$22,"; RückgabefelderGefundenerÜbersetzungen;", "WENN( ISTLEER( XVERWEIS(DieserÜbersetzungsSchlüssel; BereichAllerÜbersetzungsSchlüssel; BereichAllerFelderÜbersetzungen) ); ""?Unübersetzt: ""&amp; DieserÜbersetzungsSchlüssel;"," XVERWEIS(DieserÜbersetzungsSchlüssel; BereichAllerÜbersetzungsSchlüssel; BereichAllerFelderÜbersetzungen) ); "," XVERWEIS(GewähtleSprache; VorhandeneSprachenListe; RückgabefelderGefundenerÜbersetzungen ) )")</f>
        <v>=LET(GewähtleSprache; Hinweise!$B$3; VorhandeneSprachenListe; Feldübersetzungen!$B$3:$B$13; DieserÜbersetzungsSchlüssel; "feldschlüsselSammlDaten:106";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P18" s="37" t="str">
        <f t="shared" ca="1" si="2"/>
        <v>=LET(GewähtleSprache; Hinweise!$B$3; VorhandeneSprachenListe; Feldübersetzungen!$B$3:$B$13; DieserÜbersetzungsSchlüssel; "feldschlüsselSammlDaten:107";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Q18" s="37" t="str">
        <f t="shared" ca="1" si="2"/>
        <v>=LET(GewähtleSprache; Hinweise!$B$3; VorhandeneSprachenListe; Feldübersetzungen!$B$3:$B$13; DieserÜbersetzungsSchlüssel; "feldschlüsselSammlDaten:113";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R18" s="37" t="str">
        <f t="shared" ca="1" si="2"/>
        <v>=LET(GewähtleSprache; Hinweise!$B$3; VorhandeneSprachenListe; Feldübersetzungen!$B$3:$B$13; DieserÜbersetzungsSchlüssel; "feldschlüsselSammlDaten:103";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S18" s="37" t="str">
        <f t="shared" ca="1" si="2"/>
        <v>=LET(GewähtleSprache; Hinweise!$B$3; VorhandeneSprachenListe; Feldübersetzungen!$B$3:$B$13; DieserÜbersetzungsSchlüssel; "feldschlüsselSammlDaten:133";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T18" s="37" t="str">
        <f t="shared" ca="1" si="2"/>
        <v>=LET(GewähtleSprache; Hinweise!$B$3; VorhandeneSprachenListe; Feldübersetzungen!$B$3:$B$13; DieserÜbersetzungsSchlüssel; "feldschlüsselSammlDaten:33";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U18" s="37" t="str">
        <f t="shared" ca="1" si="2"/>
        <v>=LET(GewähtleSprache; Hinweise!$B$3; VorhandeneSprachenListe; Feldübersetzungen!$B$3:$B$13; DieserÜbersetzungsSchlüssel; "feldschlüsselSammlDaten:109";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V18" s="37" t="str">
        <f t="shared" ca="1" si="2"/>
        <v>=LET(GewähtleSprache; Hinweise!$B$3; VorhandeneSprachenListe; Feldübersetzungen!$B$3:$B$13; DieserÜbersetzungsSchlüssel; "feldschlüsselSammlDaten:96";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W18" s="37" t="str">
        <f t="shared" ca="1" si="2"/>
        <v>=LET(GewähtleSprache; Hinweise!$B$3; VorhandeneSprachenListe; Feldübersetzungen!$B$3:$B$13; DieserÜbersetzungsSchlüssel; "feldschlüsselSammlDaten:10";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X18" s="37" t="str">
        <f t="shared" ca="1" si="2"/>
        <v>=LET(GewähtleSprache; Hinweise!$B$3; VorhandeneSprachenListe; Feldübersetzungen!$B$3:$B$13; DieserÜbersetzungsSchlüssel; "feldschlüsselSammlDaten:126";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Y18" s="37" t="str">
        <f t="shared" ca="1" si="2"/>
        <v>=LET(GewähtleSprache; Hinweise!$B$3; VorhandeneSprachenListe; Feldübersetzungen!$B$3:$B$13; DieserÜbersetzungsSchlüssel; "feldschlüsselSammlDaten:2";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Z18" s="37" t="str">
        <f t="shared" ca="1" si="2"/>
        <v>=LET(GewähtleSprache; Hinweise!$B$3; VorhandeneSprachenListe; Feldübersetzungen!$B$3:$B$13; DieserÜbersetzungsSchlüssel; "feldschlüsselSammlDaten:85";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A18" s="37" t="str">
        <f t="shared" ca="1" si="2"/>
        <v>=LET(GewähtleSprache; Hinweise!$B$3; VorhandeneSprachenListe; Feldübersetzungen!$B$3:$B$13; DieserÜbersetzungsSchlüssel; "feldschlüsselSammlDaten:86";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B18" s="37" t="str">
        <f t="shared" ca="1" si="2"/>
        <v>=LET(GewähtleSprache; Hinweise!$B$3; VorhandeneSprachenListe; Feldübersetzungen!$B$3:$B$13; DieserÜbersetzungsSchlüssel; "feldschlüsselSammlDaten:134";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C18" s="37" t="str">
        <f t="shared" ca="1" si="2"/>
        <v>=LET(GewähtleSprache; Hinweise!$B$3; VorhandeneSprachenListe; Feldübersetzungen!$B$3:$B$13; DieserÜbersetzungsSchlüssel; "feldschlüsselSammlDaten:47";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D18" s="37" t="str">
        <f t="shared" ca="1" si="2"/>
        <v>=LET(GewähtleSprache; Hinweise!$B$3; VorhandeneSprachenListe; Feldübersetzungen!$B$3:$B$13; DieserÜbersetzungsSchlüssel; "feldschlüsselSammlDaten:48";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E18" s="37" t="str">
        <f t="shared" ca="1" si="2"/>
        <v>=LET(GewähtleSprache; Hinweise!$B$3; VorhandeneSprachenListe; Feldübersetzungen!$B$3:$B$13; DieserÜbersetzungsSchlüssel; "feldschlüsselSammlDaten:49";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F18" s="37" t="str">
        <f t="shared" ca="1" si="2"/>
        <v>=LET(GewähtleSprache; Hinweise!$B$3; VorhandeneSprachenListe; Feldübersetzungen!$B$3:$B$13; DieserÜbersetzungsSchlüssel; "feldschlüsselSammlDaten:50";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G18" s="37" t="str">
        <f t="shared" ca="1" si="2"/>
        <v>=LET(GewähtleSprache; Hinweise!$B$3; VorhandeneSprachenListe; Feldübersetzungen!$B$3:$B$13; DieserÜbersetzungsSchlüssel; "feldschlüsselSammlDaten:51";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H18" s="37" t="str">
        <f t="shared" ca="1" si="2"/>
        <v>=LET(GewähtleSprache; Hinweise!$B$3; VorhandeneSprachenListe; Feldübersetzungen!$B$3:$B$13; DieserÜbersetzungsSchlüssel; "feldschlüsselSammlDaten:110";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I18" s="37" t="str">
        <f t="shared" ca="1" si="2"/>
        <v>=LET(GewähtleSprache; Hinweise!$B$3; VorhandeneSprachenListe; Feldübersetzungen!$B$3:$B$13; DieserÜbersetzungsSchlüssel; "feldschlüsselSammlDaten:108";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J18" s="37" t="str">
        <f t="shared" ca="1" si="2"/>
        <v>=LET(GewähtleSprache; Hinweise!$B$3; VorhandeneSprachenListe; Feldübersetzungen!$B$3:$B$13; DieserÜbersetzungsSchlüssel; "feldschlüsselSammlDaten:5";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K18" s="37" t="str">
        <f t="shared" ca="1" si="2"/>
        <v>=LET(GewähtleSprache; Hinweise!$B$3; VorhandeneSprachenListe; Feldübersetzungen!$B$3:$B$13; DieserÜbersetzungsSchlüssel; "feldschlüsselSammlDaten:89";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L18" s="37" t="str">
        <f t="shared" ca="1" si="2"/>
        <v>=LET(GewähtleSprache; Hinweise!$B$3; VorhandeneSprachenListe; Feldübersetzungen!$B$3:$B$13; DieserÜbersetzungsSchlüssel; "feldschlüsselSammlDaten:82";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M18" s="37" t="str">
        <f t="shared" ca="1" si="2"/>
        <v>=LET(GewähtleSprache; Hinweise!$B$3; VorhandeneSprachenListe; Feldübersetzungen!$B$3:$B$13; DieserÜbersetzungsSchlüssel; "feldschlüsselSammlDaten:83";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N18" s="37" t="str">
        <f t="shared" ca="1" si="2"/>
        <v>=LET(GewähtleSprache; Hinweise!$B$3; VorhandeneSprachenListe; Feldübersetzungen!$B$3:$B$13; DieserÜbersetzungsSchlüssel; "feldschlüsselSammlDaten:90";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O18" s="37" t="str">
        <f t="shared" ca="1" si="2"/>
        <v>=LET(GewähtleSprache; Hinweise!$B$3; VorhandeneSprachenListe; Feldübersetzungen!$B$3:$B$13; DieserÜbersetzungsSchlüssel; "feldschlüsselSammlDaten:129";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P18" s="37" t="str">
        <f t="shared" ca="1" si="2"/>
        <v>=LET(GewähtleSprache; Hinweise!$B$3; VorhandeneSprachenListe; Feldübersetzungen!$B$3:$B$13; DieserÜbersetzungsSchlüssel; "feldschlüsselSammlDaten:91";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Q18" s="37" t="str">
        <f t="shared" ca="1" si="2"/>
        <v>=LET(GewähtleSprache; Hinweise!$B$3; VorhandeneSprachenListe; Feldübersetzungen!$B$3:$B$13; DieserÜbersetzungsSchlüssel; "feldschlüsselSammlDaten:92";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R18" s="37" t="str">
        <f t="shared" ca="1" si="2"/>
        <v>=LET(GewähtleSprache; Hinweise!$B$3; VorhandeneSprachenListe; Feldübersetzungen!$B$3:$B$13; DieserÜbersetzungsSchlüssel; "feldschlüsselSammlDaten:93";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S18" s="37" t="str">
        <f t="shared" ca="1" si="2"/>
        <v>=LET(GewähtleSprache; Hinweise!$B$3; VorhandeneSprachenListe; Feldübersetzungen!$B$3:$B$13; DieserÜbersetzungsSchlüssel; "feldschlüsselSammlDaten:94";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T18" s="37" t="str">
        <f t="shared" ca="1" si="2"/>
        <v>=LET(GewähtleSprache; Hinweise!$B$3; VorhandeneSprachenListe; Feldübersetzungen!$B$3:$B$13; DieserÜbersetzungsSchlüssel; "feldschlüsselSammlDaten:123";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U18" s="37" t="str">
        <f t="shared" ca="1" si="2"/>
        <v>=LET(GewähtleSprache; Hinweise!$B$3; VorhandeneSprachenListe; Feldübersetzungen!$B$3:$B$13; DieserÜbersetzungsSchlüssel; "feldschlüsselSammlDaten:84";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row>
    <row r="19" spans="1:99" x14ac:dyDescent="0.25">
      <c r="B19" s="7" t="s">
        <v>332</v>
      </c>
      <c r="C19" s="8" t="str" cm="1">
        <f t="array" aca="1" ref="C19" ca="1">_xlfn.LET(_xlpm.GewählteSprache, Hinweise!$B$3, _xlpm.ArbeitsblattBezug, MID(CELL("Dateiname",_xlpm.GewählteSprache),SEARCH("]",CELL("Dateiname",_xlpm.GewählteSprache))+1,255), ADDRESS(ROW(_xlpm.GewählteSprache),COLUMN(_xlpm.GewählteSprache),1,1,_xlpm.ArbeitsblattBezug))</f>
        <v>Hinweise!$B$3</v>
      </c>
      <c r="D19" s="8" t="str" cm="1">
        <f t="array" aca="1" ref="D19" ca="1">_xlfn.LET(_xlpm.GewählteSprache, Hinweise!$B$3, _xlpm.ArbeitsblattBezug, MID(CELL("Dateiname",_xlpm.GewählteSprache),SEARCH("]",CELL("Dateiname",_xlpm.GewählteSprache))+1,255), ADDRESS(ROW(_xlpm.GewählteSprache),COLUMN(_xlpm.GewählteSprache),1,1,_xlpm.ArbeitsblattBezug))</f>
        <v>Hinweise!$B$3</v>
      </c>
      <c r="E19" s="8" t="str" cm="1">
        <f t="array" aca="1" ref="E19" ca="1">_xlfn.LET(_xlpm.GewählteSprache, Hinweise!$B$3, _xlpm.ArbeitsblattBezug, MID(CELL("Dateiname",_xlpm.GewählteSprache),SEARCH("]",CELL("Dateiname",_xlpm.GewählteSprache))+1,255), ADDRESS(ROW(_xlpm.GewählteSprache),COLUMN(_xlpm.GewählteSprache),1,1,_xlpm.ArbeitsblattBezug))</f>
        <v>Hinweise!$B$3</v>
      </c>
      <c r="F19" s="8" t="str" cm="1">
        <f t="array" aca="1" ref="F19" ca="1">_xlfn.LET(_xlpm.GewählteSprache, Hinweise!$B$3, _xlpm.ArbeitsblattBezug, MID(CELL("Dateiname",_xlpm.GewählteSprache),SEARCH("]",CELL("Dateiname",_xlpm.GewählteSprache))+1,255), ADDRESS(ROW(_xlpm.GewählteSprache),COLUMN(_xlpm.GewählteSprache),1,1,_xlpm.ArbeitsblattBezug))</f>
        <v>Hinweise!$B$3</v>
      </c>
      <c r="G19" s="8" t="str" cm="1">
        <f t="array" aca="1" ref="G19" ca="1">_xlfn.LET(_xlpm.GewählteSprache, Hinweise!$B$3, _xlpm.ArbeitsblattBezug, MID(CELL("Dateiname",_xlpm.GewählteSprache),SEARCH("]",CELL("Dateiname",_xlpm.GewählteSprache))+1,255), ADDRESS(ROW(_xlpm.GewählteSprache),COLUMN(_xlpm.GewählteSprache),1,1,_xlpm.ArbeitsblattBezug))</f>
        <v>Hinweise!$B$3</v>
      </c>
      <c r="H19" s="8" t="str" cm="1">
        <f t="array" aca="1" ref="H19" ca="1">_xlfn.LET(_xlpm.GewählteSprache, Hinweise!$B$3, _xlpm.ArbeitsblattBezug, MID(CELL("Dateiname",_xlpm.GewählteSprache),SEARCH("]",CELL("Dateiname",_xlpm.GewählteSprache))+1,255), ADDRESS(ROW(_xlpm.GewählteSprache),COLUMN(_xlpm.GewählteSprache),1,1,_xlpm.ArbeitsblattBezug))</f>
        <v>Hinweise!$B$3</v>
      </c>
      <c r="I19" s="8" t="str" cm="1">
        <f t="array" aca="1" ref="I19" ca="1">_xlfn.LET(_xlpm.GewählteSprache, Hinweise!$B$3, _xlpm.ArbeitsblattBezug, MID(CELL("Dateiname",_xlpm.GewählteSprache),SEARCH("]",CELL("Dateiname",_xlpm.GewählteSprache))+1,255), ADDRESS(ROW(_xlpm.GewählteSprache),COLUMN(_xlpm.GewählteSprache),1,1,_xlpm.ArbeitsblattBezug))</f>
        <v>Hinweise!$B$3</v>
      </c>
      <c r="J19" s="8" t="str" cm="1">
        <f t="array" aca="1" ref="J19" ca="1">_xlfn.LET(_xlpm.GewählteSprache, Hinweise!$B$3, _xlpm.ArbeitsblattBezug, MID(CELL("Dateiname",_xlpm.GewählteSprache),SEARCH("]",CELL("Dateiname",_xlpm.GewählteSprache))+1,255), ADDRESS(ROW(_xlpm.GewählteSprache),COLUMN(_xlpm.GewählteSprache),1,1,_xlpm.ArbeitsblattBezug))</f>
        <v>Hinweise!$B$3</v>
      </c>
      <c r="K19" s="8" t="str" cm="1">
        <f t="array" aca="1" ref="K19" ca="1">_xlfn.LET(_xlpm.GewählteSprache, Hinweise!$B$3, _xlpm.ArbeitsblattBezug, MID(CELL("Dateiname",_xlpm.GewählteSprache),SEARCH("]",CELL("Dateiname",_xlpm.GewählteSprache))+1,255), ADDRESS(ROW(_xlpm.GewählteSprache),COLUMN(_xlpm.GewählteSprache),1,1,_xlpm.ArbeitsblattBezug))</f>
        <v>Hinweise!$B$3</v>
      </c>
      <c r="L19" s="8" t="str" cm="1">
        <f t="array" aca="1" ref="L19" ca="1">_xlfn.LET(_xlpm.GewählteSprache, Hinweise!$B$3, _xlpm.ArbeitsblattBezug, MID(CELL("Dateiname",_xlpm.GewählteSprache),SEARCH("]",CELL("Dateiname",_xlpm.GewählteSprache))+1,255), ADDRESS(ROW(_xlpm.GewählteSprache),COLUMN(_xlpm.GewählteSprache),1,1,_xlpm.ArbeitsblattBezug))</f>
        <v>Hinweise!$B$3</v>
      </c>
      <c r="M19" s="8" t="str" cm="1">
        <f t="array" aca="1" ref="M19" ca="1">_xlfn.LET(_xlpm.GewählteSprache, Hinweise!$B$3, _xlpm.ArbeitsblattBezug, MID(CELL("Dateiname",_xlpm.GewählteSprache),SEARCH("]",CELL("Dateiname",_xlpm.GewählteSprache))+1,255), ADDRESS(ROW(_xlpm.GewählteSprache),COLUMN(_xlpm.GewählteSprache),1,1,_xlpm.ArbeitsblattBezug))</f>
        <v>Hinweise!$B$3</v>
      </c>
      <c r="N19" s="8" t="str" cm="1">
        <f t="array" aca="1" ref="N19" ca="1">_xlfn.LET(_xlpm.GewählteSprache, Hinweise!$B$3, _xlpm.ArbeitsblattBezug, MID(CELL("Dateiname",_xlpm.GewählteSprache),SEARCH("]",CELL("Dateiname",_xlpm.GewählteSprache))+1,255), ADDRESS(ROW(_xlpm.GewählteSprache),COLUMN(_xlpm.GewählteSprache),1,1,_xlpm.ArbeitsblattBezug))</f>
        <v>Hinweise!$B$3</v>
      </c>
      <c r="O19" s="8" t="str" cm="1">
        <f t="array" aca="1" ref="O19" ca="1">_xlfn.LET(_xlpm.GewählteSprache, Hinweise!$B$3, _xlpm.ArbeitsblattBezug, MID(CELL("Dateiname",_xlpm.GewählteSprache),SEARCH("]",CELL("Dateiname",_xlpm.GewählteSprache))+1,255), ADDRESS(ROW(_xlpm.GewählteSprache),COLUMN(_xlpm.GewählteSprache),1,1,_xlpm.ArbeitsblattBezug))</f>
        <v>Hinweise!$B$3</v>
      </c>
      <c r="P19" s="8" t="str" cm="1">
        <f t="array" aca="1" ref="P19" ca="1">_xlfn.LET(_xlpm.GewählteSprache, Hinweise!$B$3, _xlpm.ArbeitsblattBezug, MID(CELL("Dateiname",_xlpm.GewählteSprache),SEARCH("]",CELL("Dateiname",_xlpm.GewählteSprache))+1,255), ADDRESS(ROW(_xlpm.GewählteSprache),COLUMN(_xlpm.GewählteSprache),1,1,_xlpm.ArbeitsblattBezug))</f>
        <v>Hinweise!$B$3</v>
      </c>
      <c r="Q19" s="8" t="str" cm="1">
        <f t="array" aca="1" ref="Q19" ca="1">_xlfn.LET(_xlpm.GewählteSprache, Hinweise!$B$3, _xlpm.ArbeitsblattBezug, MID(CELL("Dateiname",_xlpm.GewählteSprache),SEARCH("]",CELL("Dateiname",_xlpm.GewählteSprache))+1,255), ADDRESS(ROW(_xlpm.GewählteSprache),COLUMN(_xlpm.GewählteSprache),1,1,_xlpm.ArbeitsblattBezug))</f>
        <v>Hinweise!$B$3</v>
      </c>
      <c r="R19" s="8" t="str" cm="1">
        <f t="array" aca="1" ref="R19" ca="1">_xlfn.LET(_xlpm.GewählteSprache, Hinweise!$B$3, _xlpm.ArbeitsblattBezug, MID(CELL("Dateiname",_xlpm.GewählteSprache),SEARCH("]",CELL("Dateiname",_xlpm.GewählteSprache))+1,255), ADDRESS(ROW(_xlpm.GewählteSprache),COLUMN(_xlpm.GewählteSprache),1,1,_xlpm.ArbeitsblattBezug))</f>
        <v>Hinweise!$B$3</v>
      </c>
      <c r="S19" s="8" t="str" cm="1">
        <f t="array" aca="1" ref="S19" ca="1">_xlfn.LET(_xlpm.GewählteSprache, Hinweise!$B$3, _xlpm.ArbeitsblattBezug, MID(CELL("Dateiname",_xlpm.GewählteSprache),SEARCH("]",CELL("Dateiname",_xlpm.GewählteSprache))+1,255), ADDRESS(ROW(_xlpm.GewählteSprache),COLUMN(_xlpm.GewählteSprache),1,1,_xlpm.ArbeitsblattBezug))</f>
        <v>Hinweise!$B$3</v>
      </c>
      <c r="T19" s="8" t="str" cm="1">
        <f t="array" aca="1" ref="T19" ca="1">_xlfn.LET(_xlpm.GewählteSprache, Hinweise!$B$3, _xlpm.ArbeitsblattBezug, MID(CELL("Dateiname",_xlpm.GewählteSprache),SEARCH("]",CELL("Dateiname",_xlpm.GewählteSprache))+1,255), ADDRESS(ROW(_xlpm.GewählteSprache),COLUMN(_xlpm.GewählteSprache),1,1,_xlpm.ArbeitsblattBezug))</f>
        <v>Hinweise!$B$3</v>
      </c>
      <c r="U19" s="8" t="str" cm="1">
        <f t="array" aca="1" ref="U19" ca="1">_xlfn.LET(_xlpm.GewählteSprache, Hinweise!$B$3, _xlpm.ArbeitsblattBezug, MID(CELL("Dateiname",_xlpm.GewählteSprache),SEARCH("]",CELL("Dateiname",_xlpm.GewählteSprache))+1,255), ADDRESS(ROW(_xlpm.GewählteSprache),COLUMN(_xlpm.GewählteSprache),1,1,_xlpm.ArbeitsblattBezug))</f>
        <v>Hinweise!$B$3</v>
      </c>
      <c r="V19" s="8" t="str" cm="1">
        <f t="array" aca="1" ref="V19" ca="1">_xlfn.LET(_xlpm.GewählteSprache, Hinweise!$B$3, _xlpm.ArbeitsblattBezug, MID(CELL("Dateiname",_xlpm.GewählteSprache),SEARCH("]",CELL("Dateiname",_xlpm.GewählteSprache))+1,255), ADDRESS(ROW(_xlpm.GewählteSprache),COLUMN(_xlpm.GewählteSprache),1,1,_xlpm.ArbeitsblattBezug))</f>
        <v>Hinweise!$B$3</v>
      </c>
      <c r="W19" s="8" t="str" cm="1">
        <f t="array" aca="1" ref="W19" ca="1">_xlfn.LET(_xlpm.GewählteSprache, Hinweise!$B$3, _xlpm.ArbeitsblattBezug, MID(CELL("Dateiname",_xlpm.GewählteSprache),SEARCH("]",CELL("Dateiname",_xlpm.GewählteSprache))+1,255), ADDRESS(ROW(_xlpm.GewählteSprache),COLUMN(_xlpm.GewählteSprache),1,1,_xlpm.ArbeitsblattBezug))</f>
        <v>Hinweise!$B$3</v>
      </c>
      <c r="X19" s="8" t="str" cm="1">
        <f t="array" aca="1" ref="X19" ca="1">_xlfn.LET(_xlpm.GewählteSprache, Hinweise!$B$3, _xlpm.ArbeitsblattBezug, MID(CELL("Dateiname",_xlpm.GewählteSprache),SEARCH("]",CELL("Dateiname",_xlpm.GewählteSprache))+1,255), ADDRESS(ROW(_xlpm.GewählteSprache),COLUMN(_xlpm.GewählteSprache),1,1,_xlpm.ArbeitsblattBezug))</f>
        <v>Hinweise!$B$3</v>
      </c>
      <c r="Y19" s="8" t="str" cm="1">
        <f t="array" aca="1" ref="Y19" ca="1">_xlfn.LET(_xlpm.GewählteSprache, Hinweise!$B$3, _xlpm.ArbeitsblattBezug, MID(CELL("Dateiname",_xlpm.GewählteSprache),SEARCH("]",CELL("Dateiname",_xlpm.GewählteSprache))+1,255), ADDRESS(ROW(_xlpm.GewählteSprache),COLUMN(_xlpm.GewählteSprache),1,1,_xlpm.ArbeitsblattBezug))</f>
        <v>Hinweise!$B$3</v>
      </c>
      <c r="Z19" s="8" t="str" cm="1">
        <f t="array" aca="1" ref="Z19" ca="1">_xlfn.LET(_xlpm.GewählteSprache, Hinweise!$B$3, _xlpm.ArbeitsblattBezug, MID(CELL("Dateiname",_xlpm.GewählteSprache),SEARCH("]",CELL("Dateiname",_xlpm.GewählteSprache))+1,255), ADDRESS(ROW(_xlpm.GewählteSprache),COLUMN(_xlpm.GewählteSprache),1,1,_xlpm.ArbeitsblattBezug))</f>
        <v>Hinweise!$B$3</v>
      </c>
      <c r="AA19" s="8" t="str" cm="1">
        <f t="array" aca="1" ref="AA19" ca="1">_xlfn.LET(_xlpm.GewählteSprache, Hinweise!$B$3, _xlpm.ArbeitsblattBezug, MID(CELL("Dateiname",_xlpm.GewählteSprache),SEARCH("]",CELL("Dateiname",_xlpm.GewählteSprache))+1,255), ADDRESS(ROW(_xlpm.GewählteSprache),COLUMN(_xlpm.GewählteSprache),1,1,_xlpm.ArbeitsblattBezug))</f>
        <v>Hinweise!$B$3</v>
      </c>
      <c r="AB19" s="8" t="str" cm="1">
        <f t="array" aca="1" ref="AB19" ca="1">_xlfn.LET(_xlpm.GewählteSprache, Hinweise!$B$3, _xlpm.ArbeitsblattBezug, MID(CELL("Dateiname",_xlpm.GewählteSprache),SEARCH("]",CELL("Dateiname",_xlpm.GewählteSprache))+1,255), ADDRESS(ROW(_xlpm.GewählteSprache),COLUMN(_xlpm.GewählteSprache),1,1,_xlpm.ArbeitsblattBezug))</f>
        <v>Hinweise!$B$3</v>
      </c>
      <c r="AC19" s="8" t="str" cm="1">
        <f t="array" aca="1" ref="AC19" ca="1">_xlfn.LET(_xlpm.GewählteSprache, Hinweise!$B$3, _xlpm.ArbeitsblattBezug, MID(CELL("Dateiname",_xlpm.GewählteSprache),SEARCH("]",CELL("Dateiname",_xlpm.GewählteSprache))+1,255), ADDRESS(ROW(_xlpm.GewählteSprache),COLUMN(_xlpm.GewählteSprache),1,1,_xlpm.ArbeitsblattBezug))</f>
        <v>Hinweise!$B$3</v>
      </c>
      <c r="AD19" s="8" t="str" cm="1">
        <f t="array" aca="1" ref="AD19" ca="1">_xlfn.LET(_xlpm.GewählteSprache, Hinweise!$B$3, _xlpm.ArbeitsblattBezug, MID(CELL("Dateiname",_xlpm.GewählteSprache),SEARCH("]",CELL("Dateiname",_xlpm.GewählteSprache))+1,255), ADDRESS(ROW(_xlpm.GewählteSprache),COLUMN(_xlpm.GewählteSprache),1,1,_xlpm.ArbeitsblattBezug))</f>
        <v>Hinweise!$B$3</v>
      </c>
      <c r="AE19" s="8" t="str" cm="1">
        <f t="array" aca="1" ref="AE19" ca="1">_xlfn.LET(_xlpm.GewählteSprache, Hinweise!$B$3, _xlpm.ArbeitsblattBezug, MID(CELL("Dateiname",_xlpm.GewählteSprache),SEARCH("]",CELL("Dateiname",_xlpm.GewählteSprache))+1,255), ADDRESS(ROW(_xlpm.GewählteSprache),COLUMN(_xlpm.GewählteSprache),1,1,_xlpm.ArbeitsblattBezug))</f>
        <v>Hinweise!$B$3</v>
      </c>
      <c r="AF19" s="8" t="str" cm="1">
        <f t="array" aca="1" ref="AF19" ca="1">_xlfn.LET(_xlpm.GewählteSprache, Hinweise!$B$3, _xlpm.ArbeitsblattBezug, MID(CELL("Dateiname",_xlpm.GewählteSprache),SEARCH("]",CELL("Dateiname",_xlpm.GewählteSprache))+1,255), ADDRESS(ROW(_xlpm.GewählteSprache),COLUMN(_xlpm.GewählteSprache),1,1,_xlpm.ArbeitsblattBezug))</f>
        <v>Hinweise!$B$3</v>
      </c>
      <c r="AG19" s="8" t="str" cm="1">
        <f t="array" aca="1" ref="AG19" ca="1">_xlfn.LET(_xlpm.GewählteSprache, Hinweise!$B$3, _xlpm.ArbeitsblattBezug, MID(CELL("Dateiname",_xlpm.GewählteSprache),SEARCH("]",CELL("Dateiname",_xlpm.GewählteSprache))+1,255), ADDRESS(ROW(_xlpm.GewählteSprache),COLUMN(_xlpm.GewählteSprache),1,1,_xlpm.ArbeitsblattBezug))</f>
        <v>Hinweise!$B$3</v>
      </c>
      <c r="AH19" s="8" t="str" cm="1">
        <f t="array" aca="1" ref="AH19" ca="1">_xlfn.LET(_xlpm.GewählteSprache, Hinweise!$B$3, _xlpm.ArbeitsblattBezug, MID(CELL("Dateiname",_xlpm.GewählteSprache),SEARCH("]",CELL("Dateiname",_xlpm.GewählteSprache))+1,255), ADDRESS(ROW(_xlpm.GewählteSprache),COLUMN(_xlpm.GewählteSprache),1,1,_xlpm.ArbeitsblattBezug))</f>
        <v>Hinweise!$B$3</v>
      </c>
      <c r="AI19" s="8" t="str" cm="1">
        <f t="array" aca="1" ref="AI19" ca="1">_xlfn.LET(_xlpm.GewählteSprache, Hinweise!$B$3, _xlpm.ArbeitsblattBezug, MID(CELL("Dateiname",_xlpm.GewählteSprache),SEARCH("]",CELL("Dateiname",_xlpm.GewählteSprache))+1,255), ADDRESS(ROW(_xlpm.GewählteSprache),COLUMN(_xlpm.GewählteSprache),1,1,_xlpm.ArbeitsblattBezug))</f>
        <v>Hinweise!$B$3</v>
      </c>
      <c r="AJ19" s="8" t="str" cm="1">
        <f t="array" aca="1" ref="AJ19" ca="1">_xlfn.LET(_xlpm.GewählteSprache, Hinweise!$B$3, _xlpm.ArbeitsblattBezug, MID(CELL("Dateiname",_xlpm.GewählteSprache),SEARCH("]",CELL("Dateiname",_xlpm.GewählteSprache))+1,255), ADDRESS(ROW(_xlpm.GewählteSprache),COLUMN(_xlpm.GewählteSprache),1,1,_xlpm.ArbeitsblattBezug))</f>
        <v>Hinweise!$B$3</v>
      </c>
      <c r="AK19" s="8" t="str" cm="1">
        <f t="array" aca="1" ref="AK19" ca="1">_xlfn.LET(_xlpm.GewählteSprache, Hinweise!$B$3, _xlpm.ArbeitsblattBezug, MID(CELL("Dateiname",_xlpm.GewählteSprache),SEARCH("]",CELL("Dateiname",_xlpm.GewählteSprache))+1,255), ADDRESS(ROW(_xlpm.GewählteSprache),COLUMN(_xlpm.GewählteSprache),1,1,_xlpm.ArbeitsblattBezug))</f>
        <v>Hinweise!$B$3</v>
      </c>
      <c r="AL19" s="8" t="str" cm="1">
        <f t="array" aca="1" ref="AL19" ca="1">_xlfn.LET(_xlpm.GewählteSprache, Hinweise!$B$3, _xlpm.ArbeitsblattBezug, MID(CELL("Dateiname",_xlpm.GewählteSprache),SEARCH("]",CELL("Dateiname",_xlpm.GewählteSprache))+1,255), ADDRESS(ROW(_xlpm.GewählteSprache),COLUMN(_xlpm.GewählteSprache),1,1,_xlpm.ArbeitsblattBezug))</f>
        <v>Hinweise!$B$3</v>
      </c>
      <c r="AM19" s="8" t="str" cm="1">
        <f t="array" aca="1" ref="AM19" ca="1">_xlfn.LET(_xlpm.GewählteSprache, Hinweise!$B$3, _xlpm.ArbeitsblattBezug, MID(CELL("Dateiname",_xlpm.GewählteSprache),SEARCH("]",CELL("Dateiname",_xlpm.GewählteSprache))+1,255), ADDRESS(ROW(_xlpm.GewählteSprache),COLUMN(_xlpm.GewählteSprache),1,1,_xlpm.ArbeitsblattBezug))</f>
        <v>Hinweise!$B$3</v>
      </c>
      <c r="AN19" s="8" t="str" cm="1">
        <f t="array" aca="1" ref="AN19" ca="1">_xlfn.LET(_xlpm.GewählteSprache, Hinweise!$B$3, _xlpm.ArbeitsblattBezug, MID(CELL("Dateiname",_xlpm.GewählteSprache),SEARCH("]",CELL("Dateiname",_xlpm.GewählteSprache))+1,255), ADDRESS(ROW(_xlpm.GewählteSprache),COLUMN(_xlpm.GewählteSprache),1,1,_xlpm.ArbeitsblattBezug))</f>
        <v>Hinweise!$B$3</v>
      </c>
      <c r="AO19" s="8" t="str" cm="1">
        <f t="array" aca="1" ref="AO19" ca="1">_xlfn.LET(_xlpm.GewählteSprache, Hinweise!$B$3, _xlpm.ArbeitsblattBezug, MID(CELL("Dateiname",_xlpm.GewählteSprache),SEARCH("]",CELL("Dateiname",_xlpm.GewählteSprache))+1,255), ADDRESS(ROW(_xlpm.GewählteSprache),COLUMN(_xlpm.GewählteSprache),1,1,_xlpm.ArbeitsblattBezug))</f>
        <v>Hinweise!$B$3</v>
      </c>
      <c r="AP19" s="8" t="str" cm="1">
        <f t="array" aca="1" ref="AP19" ca="1">_xlfn.LET(_xlpm.GewählteSprache, Hinweise!$B$3, _xlpm.ArbeitsblattBezug, MID(CELL("Dateiname",_xlpm.GewählteSprache),SEARCH("]",CELL("Dateiname",_xlpm.GewählteSprache))+1,255), ADDRESS(ROW(_xlpm.GewählteSprache),COLUMN(_xlpm.GewählteSprache),1,1,_xlpm.ArbeitsblattBezug))</f>
        <v>Hinweise!$B$3</v>
      </c>
      <c r="AQ19" s="8" t="str" cm="1">
        <f t="array" aca="1" ref="AQ19" ca="1">_xlfn.LET(_xlpm.GewählteSprache, Hinweise!$B$3, _xlpm.ArbeitsblattBezug, MID(CELL("Dateiname",_xlpm.GewählteSprache),SEARCH("]",CELL("Dateiname",_xlpm.GewählteSprache))+1,255), ADDRESS(ROW(_xlpm.GewählteSprache),COLUMN(_xlpm.GewählteSprache),1,1,_xlpm.ArbeitsblattBezug))</f>
        <v>Hinweise!$B$3</v>
      </c>
      <c r="AR19" s="8" t="str" cm="1">
        <f t="array" aca="1" ref="AR19" ca="1">_xlfn.LET(_xlpm.GewählteSprache, Hinweise!$B$3, _xlpm.ArbeitsblattBezug, MID(CELL("Dateiname",_xlpm.GewählteSprache),SEARCH("]",CELL("Dateiname",_xlpm.GewählteSprache))+1,255), ADDRESS(ROW(_xlpm.GewählteSprache),COLUMN(_xlpm.GewählteSprache),1,1,_xlpm.ArbeitsblattBezug))</f>
        <v>Hinweise!$B$3</v>
      </c>
      <c r="AS19" s="8" t="str" cm="1">
        <f t="array" aca="1" ref="AS19" ca="1">_xlfn.LET(_xlpm.GewählteSprache, Hinweise!$B$3, _xlpm.ArbeitsblattBezug, MID(CELL("Dateiname",_xlpm.GewählteSprache),SEARCH("]",CELL("Dateiname",_xlpm.GewählteSprache))+1,255), ADDRESS(ROW(_xlpm.GewählteSprache),COLUMN(_xlpm.GewählteSprache),1,1,_xlpm.ArbeitsblattBezug))</f>
        <v>Hinweise!$B$3</v>
      </c>
      <c r="AT19" s="8" t="str" cm="1">
        <f t="array" aca="1" ref="AT19" ca="1">_xlfn.LET(_xlpm.GewählteSprache, Hinweise!$B$3, _xlpm.ArbeitsblattBezug, MID(CELL("Dateiname",_xlpm.GewählteSprache),SEARCH("]",CELL("Dateiname",_xlpm.GewählteSprache))+1,255), ADDRESS(ROW(_xlpm.GewählteSprache),COLUMN(_xlpm.GewählteSprache),1,1,_xlpm.ArbeitsblattBezug))</f>
        <v>Hinweise!$B$3</v>
      </c>
      <c r="AU19" s="8" t="str" cm="1">
        <f t="array" aca="1" ref="AU19" ca="1">_xlfn.LET(_xlpm.GewählteSprache, Hinweise!$B$3, _xlpm.ArbeitsblattBezug, MID(CELL("Dateiname",_xlpm.GewählteSprache),SEARCH("]",CELL("Dateiname",_xlpm.GewählteSprache))+1,255), ADDRESS(ROW(_xlpm.GewählteSprache),COLUMN(_xlpm.GewählteSprache),1,1,_xlpm.ArbeitsblattBezug))</f>
        <v>Hinweise!$B$3</v>
      </c>
      <c r="AV19" s="8" t="str" cm="1">
        <f t="array" aca="1" ref="AV19" ca="1">_xlfn.LET(_xlpm.GewählteSprache, Hinweise!$B$3, _xlpm.ArbeitsblattBezug, MID(CELL("Dateiname",_xlpm.GewählteSprache),SEARCH("]",CELL("Dateiname",_xlpm.GewählteSprache))+1,255), ADDRESS(ROW(_xlpm.GewählteSprache),COLUMN(_xlpm.GewählteSprache),1,1,_xlpm.ArbeitsblattBezug))</f>
        <v>Hinweise!$B$3</v>
      </c>
      <c r="AW19" s="8" t="str" cm="1">
        <f t="array" aca="1" ref="AW19" ca="1">_xlfn.LET(_xlpm.GewählteSprache, Hinweise!$B$3, _xlpm.ArbeitsblattBezug, MID(CELL("Dateiname",_xlpm.GewählteSprache),SEARCH("]",CELL("Dateiname",_xlpm.GewählteSprache))+1,255), ADDRESS(ROW(_xlpm.GewählteSprache),COLUMN(_xlpm.GewählteSprache),1,1,_xlpm.ArbeitsblattBezug))</f>
        <v>Hinweise!$B$3</v>
      </c>
      <c r="AX19" s="8" t="str" cm="1">
        <f t="array" aca="1" ref="AX19" ca="1">_xlfn.LET(_xlpm.GewählteSprache, Hinweise!$B$3, _xlpm.ArbeitsblattBezug, MID(CELL("Dateiname",_xlpm.GewählteSprache),SEARCH("]",CELL("Dateiname",_xlpm.GewählteSprache))+1,255), ADDRESS(ROW(_xlpm.GewählteSprache),COLUMN(_xlpm.GewählteSprache),1,1,_xlpm.ArbeitsblattBezug))</f>
        <v>Hinweise!$B$3</v>
      </c>
      <c r="AY19" s="8" t="str" cm="1">
        <f t="array" aca="1" ref="AY19" ca="1">_xlfn.LET(_xlpm.GewählteSprache, Hinweise!$B$3, _xlpm.ArbeitsblattBezug, MID(CELL("Dateiname",_xlpm.GewählteSprache),SEARCH("]",CELL("Dateiname",_xlpm.GewählteSprache))+1,255), ADDRESS(ROW(_xlpm.GewählteSprache),COLUMN(_xlpm.GewählteSprache),1,1,_xlpm.ArbeitsblattBezug))</f>
        <v>Hinweise!$B$3</v>
      </c>
      <c r="AZ19" s="8" t="str" cm="1">
        <f t="array" aca="1" ref="AZ19" ca="1">_xlfn.LET(_xlpm.GewählteSprache, Hinweise!$B$3, _xlpm.ArbeitsblattBezug, MID(CELL("Dateiname",_xlpm.GewählteSprache),SEARCH("]",CELL("Dateiname",_xlpm.GewählteSprache))+1,255), ADDRESS(ROW(_xlpm.GewählteSprache),COLUMN(_xlpm.GewählteSprache),1,1,_xlpm.ArbeitsblattBezug))</f>
        <v>Hinweise!$B$3</v>
      </c>
      <c r="BA19" s="8" t="str" cm="1">
        <f t="array" aca="1" ref="BA19" ca="1">_xlfn.LET(_xlpm.GewählteSprache, Hinweise!$B$3, _xlpm.ArbeitsblattBezug, MID(CELL("Dateiname",_xlpm.GewählteSprache),SEARCH("]",CELL("Dateiname",_xlpm.GewählteSprache))+1,255), ADDRESS(ROW(_xlpm.GewählteSprache),COLUMN(_xlpm.GewählteSprache),1,1,_xlpm.ArbeitsblattBezug))</f>
        <v>Hinweise!$B$3</v>
      </c>
      <c r="BB19" s="8" t="str" cm="1">
        <f t="array" aca="1" ref="BB19" ca="1">_xlfn.LET(_xlpm.GewählteSprache, Hinweise!$B$3, _xlpm.ArbeitsblattBezug, MID(CELL("Dateiname",_xlpm.GewählteSprache),SEARCH("]",CELL("Dateiname",_xlpm.GewählteSprache))+1,255), ADDRESS(ROW(_xlpm.GewählteSprache),COLUMN(_xlpm.GewählteSprache),1,1,_xlpm.ArbeitsblattBezug))</f>
        <v>Hinweise!$B$3</v>
      </c>
      <c r="BC19" s="8" t="str" cm="1">
        <f t="array" aca="1" ref="BC19" ca="1">_xlfn.LET(_xlpm.GewählteSprache, Hinweise!$B$3, _xlpm.ArbeitsblattBezug, MID(CELL("Dateiname",_xlpm.GewählteSprache),SEARCH("]",CELL("Dateiname",_xlpm.GewählteSprache))+1,255), ADDRESS(ROW(_xlpm.GewählteSprache),COLUMN(_xlpm.GewählteSprache),1,1,_xlpm.ArbeitsblattBezug))</f>
        <v>Hinweise!$B$3</v>
      </c>
      <c r="BD19" s="8" t="str" cm="1">
        <f t="array" aca="1" ref="BD19" ca="1">_xlfn.LET(_xlpm.GewählteSprache, Hinweise!$B$3, _xlpm.ArbeitsblattBezug, MID(CELL("Dateiname",_xlpm.GewählteSprache),SEARCH("]",CELL("Dateiname",_xlpm.GewählteSprache))+1,255), ADDRESS(ROW(_xlpm.GewählteSprache),COLUMN(_xlpm.GewählteSprache),1,1,_xlpm.ArbeitsblattBezug))</f>
        <v>Hinweise!$B$3</v>
      </c>
      <c r="BE19" s="8" t="str" cm="1">
        <f t="array" aca="1" ref="BE19" ca="1">_xlfn.LET(_xlpm.GewählteSprache, Hinweise!$B$3, _xlpm.ArbeitsblattBezug, MID(CELL("Dateiname",_xlpm.GewählteSprache),SEARCH("]",CELL("Dateiname",_xlpm.GewählteSprache))+1,255), ADDRESS(ROW(_xlpm.GewählteSprache),COLUMN(_xlpm.GewählteSprache),1,1,_xlpm.ArbeitsblattBezug))</f>
        <v>Hinweise!$B$3</v>
      </c>
      <c r="BF19" s="8" t="str" cm="1">
        <f t="array" aca="1" ref="BF19" ca="1">_xlfn.LET(_xlpm.GewählteSprache, Hinweise!$B$3, _xlpm.ArbeitsblattBezug, MID(CELL("Dateiname",_xlpm.GewählteSprache),SEARCH("]",CELL("Dateiname",_xlpm.GewählteSprache))+1,255), ADDRESS(ROW(_xlpm.GewählteSprache),COLUMN(_xlpm.GewählteSprache),1,1,_xlpm.ArbeitsblattBezug))</f>
        <v>Hinweise!$B$3</v>
      </c>
      <c r="BG19" s="8" t="str" cm="1">
        <f t="array" aca="1" ref="BG19" ca="1">_xlfn.LET(_xlpm.GewählteSprache, Hinweise!$B$3, _xlpm.ArbeitsblattBezug, MID(CELL("Dateiname",_xlpm.GewählteSprache),SEARCH("]",CELL("Dateiname",_xlpm.GewählteSprache))+1,255), ADDRESS(ROW(_xlpm.GewählteSprache),COLUMN(_xlpm.GewählteSprache),1,1,_xlpm.ArbeitsblattBezug))</f>
        <v>Hinweise!$B$3</v>
      </c>
      <c r="BH19" s="8" t="str" cm="1">
        <f t="array" aca="1" ref="BH19" ca="1">_xlfn.LET(_xlpm.GewählteSprache, Hinweise!$B$3, _xlpm.ArbeitsblattBezug, MID(CELL("Dateiname",_xlpm.GewählteSprache),SEARCH("]",CELL("Dateiname",_xlpm.GewählteSprache))+1,255), ADDRESS(ROW(_xlpm.GewählteSprache),COLUMN(_xlpm.GewählteSprache),1,1,_xlpm.ArbeitsblattBezug))</f>
        <v>Hinweise!$B$3</v>
      </c>
      <c r="BI19" s="8" t="str" cm="1">
        <f t="array" aca="1" ref="BI19" ca="1">_xlfn.LET(_xlpm.GewählteSprache, Hinweise!$B$3, _xlpm.ArbeitsblattBezug, MID(CELL("Dateiname",_xlpm.GewählteSprache),SEARCH("]",CELL("Dateiname",_xlpm.GewählteSprache))+1,255), ADDRESS(ROW(_xlpm.GewählteSprache),COLUMN(_xlpm.GewählteSprache),1,1,_xlpm.ArbeitsblattBezug))</f>
        <v>Hinweise!$B$3</v>
      </c>
      <c r="BJ19" s="8" t="str" cm="1">
        <f t="array" aca="1" ref="BJ19" ca="1">_xlfn.LET(_xlpm.GewählteSprache, Hinweise!$B$3, _xlpm.ArbeitsblattBezug, MID(CELL("Dateiname",_xlpm.GewählteSprache),SEARCH("]",CELL("Dateiname",_xlpm.GewählteSprache))+1,255), ADDRESS(ROW(_xlpm.GewählteSprache),COLUMN(_xlpm.GewählteSprache),1,1,_xlpm.ArbeitsblattBezug))</f>
        <v>Hinweise!$B$3</v>
      </c>
      <c r="BK19" s="8" t="str" cm="1">
        <f t="array" aca="1" ref="BK19" ca="1">_xlfn.LET(_xlpm.GewählteSprache, Hinweise!$B$3, _xlpm.ArbeitsblattBezug, MID(CELL("Dateiname",_xlpm.GewählteSprache),SEARCH("]",CELL("Dateiname",_xlpm.GewählteSprache))+1,255), ADDRESS(ROW(_xlpm.GewählteSprache),COLUMN(_xlpm.GewählteSprache),1,1,_xlpm.ArbeitsblattBezug))</f>
        <v>Hinweise!$B$3</v>
      </c>
      <c r="BL19" s="8" t="str" cm="1">
        <f t="array" aca="1" ref="BL19" ca="1">_xlfn.LET(_xlpm.GewählteSprache, Hinweise!$B$3, _xlpm.ArbeitsblattBezug, MID(CELL("Dateiname",_xlpm.GewählteSprache),SEARCH("]",CELL("Dateiname",_xlpm.GewählteSprache))+1,255), ADDRESS(ROW(_xlpm.GewählteSprache),COLUMN(_xlpm.GewählteSprache),1,1,_xlpm.ArbeitsblattBezug))</f>
        <v>Hinweise!$B$3</v>
      </c>
      <c r="BM19" s="8" t="str" cm="1">
        <f t="array" aca="1" ref="BM19" ca="1">_xlfn.LET(_xlpm.GewählteSprache, Hinweise!$B$3, _xlpm.ArbeitsblattBezug, MID(CELL("Dateiname",_xlpm.GewählteSprache),SEARCH("]",CELL("Dateiname",_xlpm.GewählteSprache))+1,255), ADDRESS(ROW(_xlpm.GewählteSprache),COLUMN(_xlpm.GewählteSprache),1,1,_xlpm.ArbeitsblattBezug))</f>
        <v>Hinweise!$B$3</v>
      </c>
      <c r="BN19" s="8" t="str" cm="1">
        <f t="array" aca="1" ref="BN19" ca="1">_xlfn.LET(_xlpm.GewählteSprache, Hinweise!$B$3, _xlpm.ArbeitsblattBezug, MID(CELL("Dateiname",_xlpm.GewählteSprache),SEARCH("]",CELL("Dateiname",_xlpm.GewählteSprache))+1,255), ADDRESS(ROW(_xlpm.GewählteSprache),COLUMN(_xlpm.GewählteSprache),1,1,_xlpm.ArbeitsblattBezug))</f>
        <v>Hinweise!$B$3</v>
      </c>
      <c r="BO19" s="8" t="str" cm="1">
        <f t="array" aca="1" ref="BO19" ca="1">_xlfn.LET(_xlpm.GewählteSprache, Hinweise!$B$3, _xlpm.ArbeitsblattBezug, MID(CELL("Dateiname",_xlpm.GewählteSprache),SEARCH("]",CELL("Dateiname",_xlpm.GewählteSprache))+1,255), ADDRESS(ROW(_xlpm.GewählteSprache),COLUMN(_xlpm.GewählteSprache),1,1,_xlpm.ArbeitsblattBezug))</f>
        <v>Hinweise!$B$3</v>
      </c>
      <c r="BP19" s="8" t="str" cm="1">
        <f t="array" aca="1" ref="BP19" ca="1">_xlfn.LET(_xlpm.GewählteSprache, Hinweise!$B$3, _xlpm.ArbeitsblattBezug, MID(CELL("Dateiname",_xlpm.GewählteSprache),SEARCH("]",CELL("Dateiname",_xlpm.GewählteSprache))+1,255), ADDRESS(ROW(_xlpm.GewählteSprache),COLUMN(_xlpm.GewählteSprache),1,1,_xlpm.ArbeitsblattBezug))</f>
        <v>Hinweise!$B$3</v>
      </c>
      <c r="BQ19" s="8" t="str" cm="1">
        <f t="array" aca="1" ref="BQ19" ca="1">_xlfn.LET(_xlpm.GewählteSprache, Hinweise!$B$3, _xlpm.ArbeitsblattBezug, MID(CELL("Dateiname",_xlpm.GewählteSprache),SEARCH("]",CELL("Dateiname",_xlpm.GewählteSprache))+1,255), ADDRESS(ROW(_xlpm.GewählteSprache),COLUMN(_xlpm.GewählteSprache),1,1,_xlpm.ArbeitsblattBezug))</f>
        <v>Hinweise!$B$3</v>
      </c>
      <c r="BR19" s="8" t="str" cm="1">
        <f t="array" aca="1" ref="BR19" ca="1">_xlfn.LET(_xlpm.GewählteSprache, Hinweise!$B$3, _xlpm.ArbeitsblattBezug, MID(CELL("Dateiname",_xlpm.GewählteSprache),SEARCH("]",CELL("Dateiname",_xlpm.GewählteSprache))+1,255), ADDRESS(ROW(_xlpm.GewählteSprache),COLUMN(_xlpm.GewählteSprache),1,1,_xlpm.ArbeitsblattBezug))</f>
        <v>Hinweise!$B$3</v>
      </c>
      <c r="BS19" s="8" t="str" cm="1">
        <f t="array" aca="1" ref="BS19" ca="1">_xlfn.LET(_xlpm.GewählteSprache, Hinweise!$B$3, _xlpm.ArbeitsblattBezug, MID(CELL("Dateiname",_xlpm.GewählteSprache),SEARCH("]",CELL("Dateiname",_xlpm.GewählteSprache))+1,255), ADDRESS(ROW(_xlpm.GewählteSprache),COLUMN(_xlpm.GewählteSprache),1,1,_xlpm.ArbeitsblattBezug))</f>
        <v>Hinweise!$B$3</v>
      </c>
      <c r="BT19" s="8" t="str" cm="1">
        <f t="array" aca="1" ref="BT19" ca="1">_xlfn.LET(_xlpm.GewählteSprache, Hinweise!$B$3, _xlpm.ArbeitsblattBezug, MID(CELL("Dateiname",_xlpm.GewählteSprache),SEARCH("]",CELL("Dateiname",_xlpm.GewählteSprache))+1,255), ADDRESS(ROW(_xlpm.GewählteSprache),COLUMN(_xlpm.GewählteSprache),1,1,_xlpm.ArbeitsblattBezug))</f>
        <v>Hinweise!$B$3</v>
      </c>
      <c r="BU19" s="8" t="str" cm="1">
        <f t="array" aca="1" ref="BU19" ca="1">_xlfn.LET(_xlpm.GewählteSprache, Hinweise!$B$3, _xlpm.ArbeitsblattBezug, MID(CELL("Dateiname",_xlpm.GewählteSprache),SEARCH("]",CELL("Dateiname",_xlpm.GewählteSprache))+1,255), ADDRESS(ROW(_xlpm.GewählteSprache),COLUMN(_xlpm.GewählteSprache),1,1,_xlpm.ArbeitsblattBezug))</f>
        <v>Hinweise!$B$3</v>
      </c>
      <c r="BV19" s="8" t="str" cm="1">
        <f t="array" aca="1" ref="BV19" ca="1">_xlfn.LET(_xlpm.GewählteSprache, Hinweise!$B$3, _xlpm.ArbeitsblattBezug, MID(CELL("Dateiname",_xlpm.GewählteSprache),SEARCH("]",CELL("Dateiname",_xlpm.GewählteSprache))+1,255), ADDRESS(ROW(_xlpm.GewählteSprache),COLUMN(_xlpm.GewählteSprache),1,1,_xlpm.ArbeitsblattBezug))</f>
        <v>Hinweise!$B$3</v>
      </c>
      <c r="BW19" s="8" t="str" cm="1">
        <f t="array" aca="1" ref="BW19" ca="1">_xlfn.LET(_xlpm.GewählteSprache, Hinweise!$B$3, _xlpm.ArbeitsblattBezug, MID(CELL("Dateiname",_xlpm.GewählteSprache),SEARCH("]",CELL("Dateiname",_xlpm.GewählteSprache))+1,255), ADDRESS(ROW(_xlpm.GewählteSprache),COLUMN(_xlpm.GewählteSprache),1,1,_xlpm.ArbeitsblattBezug))</f>
        <v>Hinweise!$B$3</v>
      </c>
      <c r="BX19" s="8" t="str" cm="1">
        <f t="array" aca="1" ref="BX19" ca="1">_xlfn.LET(_xlpm.GewählteSprache, Hinweise!$B$3, _xlpm.ArbeitsblattBezug, MID(CELL("Dateiname",_xlpm.GewählteSprache),SEARCH("]",CELL("Dateiname",_xlpm.GewählteSprache))+1,255), ADDRESS(ROW(_xlpm.GewählteSprache),COLUMN(_xlpm.GewählteSprache),1,1,_xlpm.ArbeitsblattBezug))</f>
        <v>Hinweise!$B$3</v>
      </c>
      <c r="BY19" s="8" t="str" cm="1">
        <f t="array" aca="1" ref="BY19" ca="1">_xlfn.LET(_xlpm.GewählteSprache, Hinweise!$B$3, _xlpm.ArbeitsblattBezug, MID(CELL("Dateiname",_xlpm.GewählteSprache),SEARCH("]",CELL("Dateiname",_xlpm.GewählteSprache))+1,255), ADDRESS(ROW(_xlpm.GewählteSprache),COLUMN(_xlpm.GewählteSprache),1,1,_xlpm.ArbeitsblattBezug))</f>
        <v>Hinweise!$B$3</v>
      </c>
      <c r="BZ19" s="8" t="str" cm="1">
        <f t="array" aca="1" ref="BZ19" ca="1">_xlfn.LET(_xlpm.GewählteSprache, Hinweise!$B$3, _xlpm.ArbeitsblattBezug, MID(CELL("Dateiname",_xlpm.GewählteSprache),SEARCH("]",CELL("Dateiname",_xlpm.GewählteSprache))+1,255), ADDRESS(ROW(_xlpm.GewählteSprache),COLUMN(_xlpm.GewählteSprache),1,1,_xlpm.ArbeitsblattBezug))</f>
        <v>Hinweise!$B$3</v>
      </c>
      <c r="CA19" s="8" t="str" cm="1">
        <f t="array" aca="1" ref="CA19" ca="1">_xlfn.LET(_xlpm.GewählteSprache, Hinweise!$B$3, _xlpm.ArbeitsblattBezug, MID(CELL("Dateiname",_xlpm.GewählteSprache),SEARCH("]",CELL("Dateiname",_xlpm.GewählteSprache))+1,255), ADDRESS(ROW(_xlpm.GewählteSprache),COLUMN(_xlpm.GewählteSprache),1,1,_xlpm.ArbeitsblattBezug))</f>
        <v>Hinweise!$B$3</v>
      </c>
      <c r="CB19" s="8" t="str" cm="1">
        <f t="array" aca="1" ref="CB19" ca="1">_xlfn.LET(_xlpm.GewählteSprache, Hinweise!$B$3, _xlpm.ArbeitsblattBezug, MID(CELL("Dateiname",_xlpm.GewählteSprache),SEARCH("]",CELL("Dateiname",_xlpm.GewählteSprache))+1,255), ADDRESS(ROW(_xlpm.GewählteSprache),COLUMN(_xlpm.GewählteSprache),1,1,_xlpm.ArbeitsblattBezug))</f>
        <v>Hinweise!$B$3</v>
      </c>
      <c r="CC19" s="8" t="str" cm="1">
        <f t="array" aca="1" ref="CC19" ca="1">_xlfn.LET(_xlpm.GewählteSprache, Hinweise!$B$3, _xlpm.ArbeitsblattBezug, MID(CELL("Dateiname",_xlpm.GewählteSprache),SEARCH("]",CELL("Dateiname",_xlpm.GewählteSprache))+1,255), ADDRESS(ROW(_xlpm.GewählteSprache),COLUMN(_xlpm.GewählteSprache),1,1,_xlpm.ArbeitsblattBezug))</f>
        <v>Hinweise!$B$3</v>
      </c>
      <c r="CD19" s="8" t="str" cm="1">
        <f t="array" aca="1" ref="CD19" ca="1">_xlfn.LET(_xlpm.GewählteSprache, Hinweise!$B$3, _xlpm.ArbeitsblattBezug, MID(CELL("Dateiname",_xlpm.GewählteSprache),SEARCH("]",CELL("Dateiname",_xlpm.GewählteSprache))+1,255), ADDRESS(ROW(_xlpm.GewählteSprache),COLUMN(_xlpm.GewählteSprache),1,1,_xlpm.ArbeitsblattBezug))</f>
        <v>Hinweise!$B$3</v>
      </c>
      <c r="CE19" s="8" t="str" cm="1">
        <f t="array" aca="1" ref="CE19" ca="1">_xlfn.LET(_xlpm.GewählteSprache, Hinweise!$B$3, _xlpm.ArbeitsblattBezug, MID(CELL("Dateiname",_xlpm.GewählteSprache),SEARCH("]",CELL("Dateiname",_xlpm.GewählteSprache))+1,255), ADDRESS(ROW(_xlpm.GewählteSprache),COLUMN(_xlpm.GewählteSprache),1,1,_xlpm.ArbeitsblattBezug))</f>
        <v>Hinweise!$B$3</v>
      </c>
      <c r="CF19" s="8" t="str" cm="1">
        <f t="array" aca="1" ref="CF19" ca="1">_xlfn.LET(_xlpm.GewählteSprache, Hinweise!$B$3, _xlpm.ArbeitsblattBezug, MID(CELL("Dateiname",_xlpm.GewählteSprache),SEARCH("]",CELL("Dateiname",_xlpm.GewählteSprache))+1,255), ADDRESS(ROW(_xlpm.GewählteSprache),COLUMN(_xlpm.GewählteSprache),1,1,_xlpm.ArbeitsblattBezug))</f>
        <v>Hinweise!$B$3</v>
      </c>
      <c r="CG19" s="8" t="str" cm="1">
        <f t="array" aca="1" ref="CG19" ca="1">_xlfn.LET(_xlpm.GewählteSprache, Hinweise!$B$3, _xlpm.ArbeitsblattBezug, MID(CELL("Dateiname",_xlpm.GewählteSprache),SEARCH("]",CELL("Dateiname",_xlpm.GewählteSprache))+1,255), ADDRESS(ROW(_xlpm.GewählteSprache),COLUMN(_xlpm.GewählteSprache),1,1,_xlpm.ArbeitsblattBezug))</f>
        <v>Hinweise!$B$3</v>
      </c>
      <c r="CH19" s="8" t="str" cm="1">
        <f t="array" aca="1" ref="CH19" ca="1">_xlfn.LET(_xlpm.GewählteSprache, Hinweise!$B$3, _xlpm.ArbeitsblattBezug, MID(CELL("Dateiname",_xlpm.GewählteSprache),SEARCH("]",CELL("Dateiname",_xlpm.GewählteSprache))+1,255), ADDRESS(ROW(_xlpm.GewählteSprache),COLUMN(_xlpm.GewählteSprache),1,1,_xlpm.ArbeitsblattBezug))</f>
        <v>Hinweise!$B$3</v>
      </c>
      <c r="CI19" s="8" t="str" cm="1">
        <f t="array" aca="1" ref="CI19" ca="1">_xlfn.LET(_xlpm.GewählteSprache, Hinweise!$B$3, _xlpm.ArbeitsblattBezug, MID(CELL("Dateiname",_xlpm.GewählteSprache),SEARCH("]",CELL("Dateiname",_xlpm.GewählteSprache))+1,255), ADDRESS(ROW(_xlpm.GewählteSprache),COLUMN(_xlpm.GewählteSprache),1,1,_xlpm.ArbeitsblattBezug))</f>
        <v>Hinweise!$B$3</v>
      </c>
      <c r="CJ19" s="8" t="str" cm="1">
        <f t="array" aca="1" ref="CJ19" ca="1">_xlfn.LET(_xlpm.GewählteSprache, Hinweise!$B$3, _xlpm.ArbeitsblattBezug, MID(CELL("Dateiname",_xlpm.GewählteSprache),SEARCH("]",CELL("Dateiname",_xlpm.GewählteSprache))+1,255), ADDRESS(ROW(_xlpm.GewählteSprache),COLUMN(_xlpm.GewählteSprache),1,1,_xlpm.ArbeitsblattBezug))</f>
        <v>Hinweise!$B$3</v>
      </c>
      <c r="CK19" s="8" t="str" cm="1">
        <f t="array" aca="1" ref="CK19" ca="1">_xlfn.LET(_xlpm.GewählteSprache, Hinweise!$B$3, _xlpm.ArbeitsblattBezug, MID(CELL("Dateiname",_xlpm.GewählteSprache),SEARCH("]",CELL("Dateiname",_xlpm.GewählteSprache))+1,255), ADDRESS(ROW(_xlpm.GewählteSprache),COLUMN(_xlpm.GewählteSprache),1,1,_xlpm.ArbeitsblattBezug))</f>
        <v>Hinweise!$B$3</v>
      </c>
      <c r="CL19" s="8" t="str" cm="1">
        <f t="array" aca="1" ref="CL19" ca="1">_xlfn.LET(_xlpm.GewählteSprache, Hinweise!$B$3, _xlpm.ArbeitsblattBezug, MID(CELL("Dateiname",_xlpm.GewählteSprache),SEARCH("]",CELL("Dateiname",_xlpm.GewählteSprache))+1,255), ADDRESS(ROW(_xlpm.GewählteSprache),COLUMN(_xlpm.GewählteSprache),1,1,_xlpm.ArbeitsblattBezug))</f>
        <v>Hinweise!$B$3</v>
      </c>
      <c r="CM19" s="8" t="str" cm="1">
        <f t="array" aca="1" ref="CM19" ca="1">_xlfn.LET(_xlpm.GewählteSprache, Hinweise!$B$3, _xlpm.ArbeitsblattBezug, MID(CELL("Dateiname",_xlpm.GewählteSprache),SEARCH("]",CELL("Dateiname",_xlpm.GewählteSprache))+1,255), ADDRESS(ROW(_xlpm.GewählteSprache),COLUMN(_xlpm.GewählteSprache),1,1,_xlpm.ArbeitsblattBezug))</f>
        <v>Hinweise!$B$3</v>
      </c>
      <c r="CN19" s="8" t="str" cm="1">
        <f t="array" aca="1" ref="CN19" ca="1">_xlfn.LET(_xlpm.GewählteSprache, Hinweise!$B$3, _xlpm.ArbeitsblattBezug, MID(CELL("Dateiname",_xlpm.GewählteSprache),SEARCH("]",CELL("Dateiname",_xlpm.GewählteSprache))+1,255), ADDRESS(ROW(_xlpm.GewählteSprache),COLUMN(_xlpm.GewählteSprache),1,1,_xlpm.ArbeitsblattBezug))</f>
        <v>Hinweise!$B$3</v>
      </c>
      <c r="CO19" s="8" t="str" cm="1">
        <f t="array" aca="1" ref="CO19" ca="1">_xlfn.LET(_xlpm.GewählteSprache, Hinweise!$B$3, _xlpm.ArbeitsblattBezug, MID(CELL("Dateiname",_xlpm.GewählteSprache),SEARCH("]",CELL("Dateiname",_xlpm.GewählteSprache))+1,255), ADDRESS(ROW(_xlpm.GewählteSprache),COLUMN(_xlpm.GewählteSprache),1,1,_xlpm.ArbeitsblattBezug))</f>
        <v>Hinweise!$B$3</v>
      </c>
      <c r="CP19" s="8" t="str" cm="1">
        <f t="array" aca="1" ref="CP19" ca="1">_xlfn.LET(_xlpm.GewählteSprache, Hinweise!$B$3, _xlpm.ArbeitsblattBezug, MID(CELL("Dateiname",_xlpm.GewählteSprache),SEARCH("]",CELL("Dateiname",_xlpm.GewählteSprache))+1,255), ADDRESS(ROW(_xlpm.GewählteSprache),COLUMN(_xlpm.GewählteSprache),1,1,_xlpm.ArbeitsblattBezug))</f>
        <v>Hinweise!$B$3</v>
      </c>
      <c r="CQ19" s="8" t="str" cm="1">
        <f t="array" aca="1" ref="CQ19" ca="1">_xlfn.LET(_xlpm.GewählteSprache, Hinweise!$B$3, _xlpm.ArbeitsblattBezug, MID(CELL("Dateiname",_xlpm.GewählteSprache),SEARCH("]",CELL("Dateiname",_xlpm.GewählteSprache))+1,255), ADDRESS(ROW(_xlpm.GewählteSprache),COLUMN(_xlpm.GewählteSprache),1,1,_xlpm.ArbeitsblattBezug))</f>
        <v>Hinweise!$B$3</v>
      </c>
      <c r="CR19" s="8" t="str" cm="1">
        <f t="array" aca="1" ref="CR19" ca="1">_xlfn.LET(_xlpm.GewählteSprache, Hinweise!$B$3, _xlpm.ArbeitsblattBezug, MID(CELL("Dateiname",_xlpm.GewählteSprache),SEARCH("]",CELL("Dateiname",_xlpm.GewählteSprache))+1,255), ADDRESS(ROW(_xlpm.GewählteSprache),COLUMN(_xlpm.GewählteSprache),1,1,_xlpm.ArbeitsblattBezug))</f>
        <v>Hinweise!$B$3</v>
      </c>
      <c r="CS19" s="8" t="str" cm="1">
        <f t="array" aca="1" ref="CS19" ca="1">_xlfn.LET(_xlpm.GewählteSprache, Hinweise!$B$3, _xlpm.ArbeitsblattBezug, MID(CELL("Dateiname",_xlpm.GewählteSprache),SEARCH("]",CELL("Dateiname",_xlpm.GewählteSprache))+1,255), ADDRESS(ROW(_xlpm.GewählteSprache),COLUMN(_xlpm.GewählteSprache),1,1,_xlpm.ArbeitsblattBezug))</f>
        <v>Hinweise!$B$3</v>
      </c>
      <c r="CT19" s="8" t="str" cm="1">
        <f t="array" aca="1" ref="CT19" ca="1">_xlfn.LET(_xlpm.GewählteSprache, Hinweise!$B$3, _xlpm.ArbeitsblattBezug, MID(CELL("Dateiname",_xlpm.GewählteSprache),SEARCH("]",CELL("Dateiname",_xlpm.GewählteSprache))+1,255), ADDRESS(ROW(_xlpm.GewählteSprache),COLUMN(_xlpm.GewählteSprache),1,1,_xlpm.ArbeitsblattBezug))</f>
        <v>Hinweise!$B$3</v>
      </c>
      <c r="CU19" s="8" t="str" cm="1">
        <f t="array" aca="1" ref="CU19" ca="1">_xlfn.LET(_xlpm.GewählteSprache, Hinweise!$B$3, _xlpm.ArbeitsblattBezug, MID(CELL("Dateiname",_xlpm.GewählteSprache),SEARCH("]",CELL("Dateiname",_xlpm.GewählteSprache))+1,255), ADDRESS(ROW(_xlpm.GewählteSprache),COLUMN(_xlpm.GewählteSprache),1,1,_xlpm.ArbeitsblattBezug))</f>
        <v>Hinweise!$B$3</v>
      </c>
    </row>
    <row r="20" spans="1:99" x14ac:dyDescent="0.25">
      <c r="B20" s="9" t="s">
        <v>1153</v>
      </c>
      <c r="C20" s="8" t="str" cm="1">
        <f t="array" aca="1" ref="C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D20" s="8" t="str" cm="1">
        <f t="array" aca="1" ref="D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E20" s="8" t="str" cm="1">
        <f t="array" aca="1" ref="E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F20" s="8" t="str" cm="1">
        <f t="array" aca="1" ref="F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G20" s="8" t="str" cm="1">
        <f t="array" aca="1" ref="G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H20" s="8" t="str" cm="1">
        <f t="array" aca="1" ref="H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I20" s="8" t="str" cm="1">
        <f t="array" aca="1" ref="I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J20" s="8" t="str" cm="1">
        <f t="array" aca="1" ref="J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K20" s="8" t="str" cm="1">
        <f t="array" aca="1" ref="K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L20" s="8" t="str" cm="1">
        <f t="array" aca="1" ref="L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M20" s="8" t="str" cm="1">
        <f t="array" aca="1" ref="M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N20" s="8" t="str" cm="1">
        <f t="array" aca="1" ref="N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O20" s="8" t="str" cm="1">
        <f t="array" aca="1" ref="O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P20" s="8" t="str" cm="1">
        <f t="array" aca="1" ref="P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Q20" s="8" t="str" cm="1">
        <f t="array" aca="1" ref="Q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R20" s="8" t="str" cm="1">
        <f t="array" aca="1" ref="R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S20" s="8" t="str" cm="1">
        <f t="array" aca="1" ref="S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T20" s="8" t="str" cm="1">
        <f t="array" aca="1" ref="T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U20" s="8" t="str" cm="1">
        <f t="array" aca="1" ref="U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V20" s="8" t="str" cm="1">
        <f t="array" aca="1" ref="V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W20" s="8" t="str" cm="1">
        <f t="array" aca="1" ref="W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X20" s="8" t="str" cm="1">
        <f t="array" aca="1" ref="X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Y20" s="8" t="str" cm="1">
        <f t="array" aca="1" ref="Y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Z20" s="8" t="str" cm="1">
        <f t="array" aca="1" ref="Z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A20" s="8" t="str" cm="1">
        <f t="array" aca="1" ref="AA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B20" s="8" t="str" cm="1">
        <f t="array" aca="1" ref="AB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C20" s="8" t="str" cm="1">
        <f t="array" aca="1" ref="AC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D20" s="8" t="str" cm="1">
        <f t="array" aca="1" ref="AD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E20" s="8" t="str" cm="1">
        <f t="array" aca="1" ref="AE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F20" s="8" t="str" cm="1">
        <f t="array" aca="1" ref="AF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G20" s="8" t="str" cm="1">
        <f t="array" aca="1" ref="AG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H20" s="8" t="str" cm="1">
        <f t="array" aca="1" ref="AH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I20" s="8" t="str" cm="1">
        <f t="array" aca="1" ref="AI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J20" s="8" t="str" cm="1">
        <f t="array" aca="1" ref="AJ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K20" s="8" t="str" cm="1">
        <f t="array" aca="1" ref="AK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L20" s="8" t="str" cm="1">
        <f t="array" aca="1" ref="AL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M20" s="8" t="str" cm="1">
        <f t="array" aca="1" ref="AM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N20" s="8" t="str" cm="1">
        <f t="array" aca="1" ref="AN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O20" s="8" t="str" cm="1">
        <f t="array" aca="1" ref="AO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P20" s="8" t="str" cm="1">
        <f t="array" aca="1" ref="AP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Q20" s="8" t="str" cm="1">
        <f t="array" aca="1" ref="AQ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R20" s="8" t="str" cm="1">
        <f t="array" aca="1" ref="AR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S20" s="8" t="str" cm="1">
        <f t="array" aca="1" ref="AS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T20" s="8" t="str" cm="1">
        <f t="array" aca="1" ref="AT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U20" s="8" t="str" cm="1">
        <f t="array" aca="1" ref="AU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V20" s="8" t="str" cm="1">
        <f t="array" aca="1" ref="AV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W20" s="8" t="str" cm="1">
        <f t="array" aca="1" ref="AW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X20" s="8" t="str" cm="1">
        <f t="array" aca="1" ref="AX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Y20" s="8" t="str" cm="1">
        <f t="array" aca="1" ref="AY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Z20" s="8" t="str" cm="1">
        <f t="array" aca="1" ref="AZ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A20" s="8" t="str" cm="1">
        <f t="array" aca="1" ref="BA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B20" s="8" t="str" cm="1">
        <f t="array" aca="1" ref="BB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C20" s="8" t="str" cm="1">
        <f t="array" aca="1" ref="BC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D20" s="8" t="str" cm="1">
        <f t="array" aca="1" ref="BD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E20" s="8" t="str" cm="1">
        <f t="array" aca="1" ref="BE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F20" s="8" t="str" cm="1">
        <f t="array" aca="1" ref="BF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G20" s="8" t="str" cm="1">
        <f t="array" aca="1" ref="BG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H20" s="8" t="str" cm="1">
        <f t="array" aca="1" ref="BH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I20" s="8" t="str" cm="1">
        <f t="array" aca="1" ref="BI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J20" s="8" t="str" cm="1">
        <f t="array" aca="1" ref="BJ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K20" s="8" t="str" cm="1">
        <f t="array" aca="1" ref="BK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L20" s="8" t="str" cm="1">
        <f t="array" aca="1" ref="BL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M20" s="8" t="str" cm="1">
        <f t="array" aca="1" ref="BM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N20" s="8" t="str" cm="1">
        <f t="array" aca="1" ref="BN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O20" s="8" t="str" cm="1">
        <f t="array" aca="1" ref="BO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P20" s="8" t="str" cm="1">
        <f t="array" aca="1" ref="BP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Q20" s="8" t="str" cm="1">
        <f t="array" aca="1" ref="BQ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R20" s="8" t="str" cm="1">
        <f t="array" aca="1" ref="BR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S20" s="8" t="str" cm="1">
        <f t="array" aca="1" ref="BS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T20" s="8" t="str" cm="1">
        <f t="array" aca="1" ref="BT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U20" s="8" t="str" cm="1">
        <f t="array" aca="1" ref="BU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V20" s="8" t="str" cm="1">
        <f t="array" aca="1" ref="BV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W20" s="8" t="str" cm="1">
        <f t="array" aca="1" ref="BW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X20" s="8" t="str" cm="1">
        <f t="array" aca="1" ref="BX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Y20" s="8" t="str" cm="1">
        <f t="array" aca="1" ref="BY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Z20" s="8" t="str" cm="1">
        <f t="array" aca="1" ref="BZ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A20" s="8" t="str" cm="1">
        <f t="array" aca="1" ref="CA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B20" s="8" t="str" cm="1">
        <f t="array" aca="1" ref="CB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C20" s="8" t="str" cm="1">
        <f t="array" aca="1" ref="CC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D20" s="8" t="str" cm="1">
        <f t="array" aca="1" ref="CD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E20" s="8" t="str" cm="1">
        <f t="array" aca="1" ref="CE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F20" s="8" t="str" cm="1">
        <f t="array" aca="1" ref="CF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G20" s="8" t="str" cm="1">
        <f t="array" aca="1" ref="CG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H20" s="8" t="str" cm="1">
        <f t="array" aca="1" ref="CH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I20" s="8" t="str" cm="1">
        <f t="array" aca="1" ref="CI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J20" s="8" t="str" cm="1">
        <f t="array" aca="1" ref="CJ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K20" s="8" t="str" cm="1">
        <f t="array" aca="1" ref="CK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L20" s="8" t="str" cm="1">
        <f t="array" aca="1" ref="CL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M20" s="8" t="str" cm="1">
        <f t="array" aca="1" ref="CM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N20" s="8" t="str" cm="1">
        <f t="array" aca="1" ref="CN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O20" s="8" t="str" cm="1">
        <f t="array" aca="1" ref="CO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P20" s="8" t="str" cm="1">
        <f t="array" aca="1" ref="CP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Q20" s="8" t="str" cm="1">
        <f t="array" aca="1" ref="CQ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R20" s="8" t="str" cm="1">
        <f t="array" aca="1" ref="CR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S20" s="8" t="str" cm="1">
        <f t="array" aca="1" ref="CS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T20" s="8" t="str" cm="1">
        <f t="array" aca="1" ref="CT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U20" s="8" t="str" cm="1">
        <f t="array" aca="1" ref="CU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row>
    <row r="21" spans="1:99" x14ac:dyDescent="0.25">
      <c r="B21" s="7" t="s">
        <v>333</v>
      </c>
      <c r="C21" s="8" t="str" cm="1">
        <f t="array" aca="1" ref="C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D21" s="8" t="str" cm="1">
        <f t="array" aca="1" ref="D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E21" s="8" t="str" cm="1">
        <f t="array" aca="1" ref="E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F21" s="8" t="str" cm="1">
        <f t="array" aca="1" ref="F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G21" s="8" t="str" cm="1">
        <f t="array" aca="1" ref="G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H21" s="8" t="str" cm="1">
        <f t="array" aca="1" ref="H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I21" s="8" t="str" cm="1">
        <f t="array" aca="1" ref="I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J21" s="8" t="str" cm="1">
        <f t="array" aca="1" ref="J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K21" s="8" t="str" cm="1">
        <f t="array" aca="1" ref="K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L21" s="8" t="str" cm="1">
        <f t="array" aca="1" ref="L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M21" s="8" t="str" cm="1">
        <f t="array" aca="1" ref="M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N21" s="8" t="str" cm="1">
        <f t="array" aca="1" ref="N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O21" s="8" t="str" cm="1">
        <f t="array" aca="1" ref="O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P21" s="8" t="str" cm="1">
        <f t="array" aca="1" ref="P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Q21" s="8" t="str" cm="1">
        <f t="array" aca="1" ref="Q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R21" s="8" t="str" cm="1">
        <f t="array" aca="1" ref="R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S21" s="8" t="str" cm="1">
        <f t="array" aca="1" ref="S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T21" s="8" t="str" cm="1">
        <f t="array" aca="1" ref="T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U21" s="8" t="str" cm="1">
        <f t="array" aca="1" ref="U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V21" s="8" t="str" cm="1">
        <f t="array" aca="1" ref="V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W21" s="8" t="str" cm="1">
        <f t="array" aca="1" ref="W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X21" s="8" t="str" cm="1">
        <f t="array" aca="1" ref="X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Y21" s="8" t="str" cm="1">
        <f t="array" aca="1" ref="Y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Z21" s="8" t="str" cm="1">
        <f t="array" aca="1" ref="Z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A21" s="8" t="str" cm="1">
        <f t="array" aca="1" ref="AA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B21" s="8" t="str" cm="1">
        <f t="array" aca="1" ref="AB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C21" s="8" t="str" cm="1">
        <f t="array" aca="1" ref="AC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D21" s="8" t="str" cm="1">
        <f t="array" aca="1" ref="AD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E21" s="8" t="str" cm="1">
        <f t="array" aca="1" ref="AE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F21" s="8" t="str" cm="1">
        <f t="array" aca="1" ref="AF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G21" s="8" t="str" cm="1">
        <f t="array" aca="1" ref="AG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H21" s="8" t="str" cm="1">
        <f t="array" aca="1" ref="AH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I21" s="8" t="str" cm="1">
        <f t="array" aca="1" ref="AI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J21" s="8" t="str" cm="1">
        <f t="array" aca="1" ref="AJ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K21" s="8" t="str" cm="1">
        <f t="array" aca="1" ref="AK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L21" s="8" t="str" cm="1">
        <f t="array" aca="1" ref="AL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M21" s="8" t="str" cm="1">
        <f t="array" aca="1" ref="AM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N21" s="8" t="str" cm="1">
        <f t="array" aca="1" ref="AN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O21" s="8" t="str" cm="1">
        <f t="array" aca="1" ref="AO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P21" s="8" t="str" cm="1">
        <f t="array" aca="1" ref="AP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Q21" s="8" t="str" cm="1">
        <f t="array" aca="1" ref="AQ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R21" s="8" t="str" cm="1">
        <f t="array" aca="1" ref="AR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S21" s="8" t="str" cm="1">
        <f t="array" aca="1" ref="AS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T21" s="8" t="str" cm="1">
        <f t="array" aca="1" ref="AT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U21" s="8" t="str" cm="1">
        <f t="array" aca="1" ref="AU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V21" s="8" t="str" cm="1">
        <f t="array" aca="1" ref="AV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W21" s="8" t="str" cm="1">
        <f t="array" aca="1" ref="AW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X21" s="8" t="str" cm="1">
        <f t="array" aca="1" ref="AX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Y21" s="8" t="str" cm="1">
        <f t="array" aca="1" ref="AY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Z21" s="8" t="str" cm="1">
        <f t="array" aca="1" ref="AZ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A21" s="8" t="str" cm="1">
        <f t="array" aca="1" ref="BA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B21" s="8" t="str" cm="1">
        <f t="array" aca="1" ref="BB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C21" s="8" t="str" cm="1">
        <f t="array" aca="1" ref="BC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D21" s="8" t="str" cm="1">
        <f t="array" aca="1" ref="BD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E21" s="8" t="str" cm="1">
        <f t="array" aca="1" ref="BE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F21" s="8" t="str" cm="1">
        <f t="array" aca="1" ref="BF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G21" s="8" t="str" cm="1">
        <f t="array" aca="1" ref="BG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H21" s="8" t="str" cm="1">
        <f t="array" aca="1" ref="BH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I21" s="8" t="str" cm="1">
        <f t="array" aca="1" ref="BI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J21" s="8" t="str" cm="1">
        <f t="array" aca="1" ref="BJ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K21" s="8" t="str" cm="1">
        <f t="array" aca="1" ref="BK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L21" s="8" t="str" cm="1">
        <f t="array" aca="1" ref="BL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M21" s="8" t="str" cm="1">
        <f t="array" aca="1" ref="BM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N21" s="8" t="str" cm="1">
        <f t="array" aca="1" ref="BN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O21" s="8" t="str" cm="1">
        <f t="array" aca="1" ref="BO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P21" s="8" t="str" cm="1">
        <f t="array" aca="1" ref="BP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Q21" s="8" t="str" cm="1">
        <f t="array" aca="1" ref="BQ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R21" s="8" t="str" cm="1">
        <f t="array" aca="1" ref="BR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S21" s="8" t="str" cm="1">
        <f t="array" aca="1" ref="BS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T21" s="8" t="str" cm="1">
        <f t="array" aca="1" ref="BT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U21" s="8" t="str" cm="1">
        <f t="array" aca="1" ref="BU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V21" s="8" t="str" cm="1">
        <f t="array" aca="1" ref="BV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W21" s="8" t="str" cm="1">
        <f t="array" aca="1" ref="BW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X21" s="8" t="str" cm="1">
        <f t="array" aca="1" ref="BX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Y21" s="8" t="str" cm="1">
        <f t="array" aca="1" ref="BY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Z21" s="8" t="str" cm="1">
        <f t="array" aca="1" ref="BZ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A21" s="8" t="str" cm="1">
        <f t="array" aca="1" ref="CA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B21" s="8" t="str" cm="1">
        <f t="array" aca="1" ref="CB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C21" s="8" t="str" cm="1">
        <f t="array" aca="1" ref="CC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D21" s="8" t="str" cm="1">
        <f t="array" aca="1" ref="CD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E21" s="8" t="str" cm="1">
        <f t="array" aca="1" ref="CE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F21" s="8" t="str" cm="1">
        <f t="array" aca="1" ref="CF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G21" s="8" t="str" cm="1">
        <f t="array" aca="1" ref="CG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H21" s="8" t="str" cm="1">
        <f t="array" aca="1" ref="CH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I21" s="8" t="str" cm="1">
        <f t="array" aca="1" ref="CI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J21" s="8" t="str" cm="1">
        <f t="array" aca="1" ref="CJ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K21" s="8" t="str" cm="1">
        <f t="array" aca="1" ref="CK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L21" s="8" t="str" cm="1">
        <f t="array" aca="1" ref="CL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M21" s="8" t="str" cm="1">
        <f t="array" aca="1" ref="CM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N21" s="8" t="str" cm="1">
        <f t="array" aca="1" ref="CN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O21" s="8" t="str" cm="1">
        <f t="array" aca="1" ref="CO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P21" s="8" t="str" cm="1">
        <f t="array" aca="1" ref="CP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Q21" s="8" t="str" cm="1">
        <f t="array" aca="1" ref="CQ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R21" s="8" t="str" cm="1">
        <f t="array" aca="1" ref="CR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S21" s="8" t="str" cm="1">
        <f t="array" aca="1" ref="CS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T21" s="8" t="str" cm="1">
        <f t="array" aca="1" ref="CT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U21" s="8" t="str" cm="1">
        <f t="array" aca="1" ref="CU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row>
    <row r="22" spans="1:99" x14ac:dyDescent="0.25">
      <c r="B22" s="7" t="s">
        <v>334</v>
      </c>
      <c r="C22" s="8" t="str" cm="1">
        <f t="array" aca="1" ref="C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D22" s="8" t="str" cm="1">
        <f t="array" aca="1" ref="D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E22" s="8" t="str" cm="1">
        <f t="array" aca="1" ref="E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F22" s="8" t="str" cm="1">
        <f t="array" aca="1" ref="F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G22" s="8" t="str" cm="1">
        <f t="array" aca="1" ref="G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H22" s="8" t="str" cm="1">
        <f t="array" aca="1" ref="H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I22" s="8" t="str" cm="1">
        <f t="array" aca="1" ref="I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J22" s="8" t="str" cm="1">
        <f t="array" aca="1" ref="J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K22" s="8" t="str" cm="1">
        <f t="array" aca="1" ref="K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L22" s="8" t="str" cm="1">
        <f t="array" aca="1" ref="L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M22" s="8" t="str" cm="1">
        <f t="array" aca="1" ref="M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N22" s="8" t="str" cm="1">
        <f t="array" aca="1" ref="N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O22" s="8" t="str" cm="1">
        <f t="array" aca="1" ref="O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P22" s="8" t="str" cm="1">
        <f t="array" aca="1" ref="P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Q22" s="8" t="str" cm="1">
        <f t="array" aca="1" ref="Q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R22" s="8" t="str" cm="1">
        <f t="array" aca="1" ref="R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S22" s="8" t="str" cm="1">
        <f t="array" aca="1" ref="S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T22" s="8" t="str" cm="1">
        <f t="array" aca="1" ref="T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U22" s="8" t="str" cm="1">
        <f t="array" aca="1" ref="U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V22" s="8" t="str" cm="1">
        <f t="array" aca="1" ref="V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W22" s="8" t="str" cm="1">
        <f t="array" aca="1" ref="W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X22" s="8" t="str" cm="1">
        <f t="array" aca="1" ref="X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Y22" s="8" t="str" cm="1">
        <f t="array" aca="1" ref="Y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Z22" s="8" t="str" cm="1">
        <f t="array" aca="1" ref="Z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A22" s="8" t="str" cm="1">
        <f t="array" aca="1" ref="AA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B22" s="8" t="str" cm="1">
        <f t="array" aca="1" ref="AB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C22" s="8" t="str" cm="1">
        <f t="array" aca="1" ref="AC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D22" s="8" t="str" cm="1">
        <f t="array" aca="1" ref="AD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E22" s="8" t="str" cm="1">
        <f t="array" aca="1" ref="AE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F22" s="8" t="str" cm="1">
        <f t="array" aca="1" ref="AF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G22" s="8" t="str" cm="1">
        <f t="array" aca="1" ref="AG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H22" s="8" t="str" cm="1">
        <f t="array" aca="1" ref="AH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I22" s="8" t="str" cm="1">
        <f t="array" aca="1" ref="AI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J22" s="8" t="str" cm="1">
        <f t="array" aca="1" ref="AJ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K22" s="8" t="str" cm="1">
        <f t="array" aca="1" ref="AK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L22" s="8" t="str" cm="1">
        <f t="array" aca="1" ref="AL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M22" s="8" t="str" cm="1">
        <f t="array" aca="1" ref="AM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N22" s="8" t="str" cm="1">
        <f t="array" aca="1" ref="AN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O22" s="8" t="str" cm="1">
        <f t="array" aca="1" ref="AO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P22" s="8" t="str" cm="1">
        <f t="array" aca="1" ref="AP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Q22" s="8" t="str" cm="1">
        <f t="array" aca="1" ref="AQ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R22" s="8" t="str" cm="1">
        <f t="array" aca="1" ref="AR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S22" s="8" t="str" cm="1">
        <f t="array" aca="1" ref="AS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T22" s="8" t="str" cm="1">
        <f t="array" aca="1" ref="AT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U22" s="8" t="str" cm="1">
        <f t="array" aca="1" ref="AU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V22" s="8" t="str" cm="1">
        <f t="array" aca="1" ref="AV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W22" s="8" t="str" cm="1">
        <f t="array" aca="1" ref="AW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X22" s="8" t="str" cm="1">
        <f t="array" aca="1" ref="AX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Y22" s="8" t="str" cm="1">
        <f t="array" aca="1" ref="AY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Z22" s="8" t="str" cm="1">
        <f t="array" aca="1" ref="AZ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A22" s="8" t="str" cm="1">
        <f t="array" aca="1" ref="BA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B22" s="8" t="str" cm="1">
        <f t="array" aca="1" ref="BB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C22" s="8" t="str" cm="1">
        <f t="array" aca="1" ref="BC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D22" s="8" t="str" cm="1">
        <f t="array" aca="1" ref="BD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E22" s="8" t="str" cm="1">
        <f t="array" aca="1" ref="BE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F22" s="8" t="str" cm="1">
        <f t="array" aca="1" ref="BF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G22" s="8" t="str" cm="1">
        <f t="array" aca="1" ref="BG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H22" s="8" t="str" cm="1">
        <f t="array" aca="1" ref="BH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I22" s="8" t="str" cm="1">
        <f t="array" aca="1" ref="BI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J22" s="8" t="str" cm="1">
        <f t="array" aca="1" ref="BJ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K22" s="8" t="str" cm="1">
        <f t="array" aca="1" ref="BK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L22" s="8" t="str" cm="1">
        <f t="array" aca="1" ref="BL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M22" s="8" t="str" cm="1">
        <f t="array" aca="1" ref="BM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N22" s="8" t="str" cm="1">
        <f t="array" aca="1" ref="BN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O22" s="8" t="str" cm="1">
        <f t="array" aca="1" ref="BO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P22" s="8" t="str" cm="1">
        <f t="array" aca="1" ref="BP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Q22" s="8" t="str" cm="1">
        <f t="array" aca="1" ref="BQ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R22" s="8" t="str" cm="1">
        <f t="array" aca="1" ref="BR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S22" s="8" t="str" cm="1">
        <f t="array" aca="1" ref="BS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T22" s="8" t="str" cm="1">
        <f t="array" aca="1" ref="BT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U22" s="8" t="str" cm="1">
        <f t="array" aca="1" ref="BU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V22" s="8" t="str" cm="1">
        <f t="array" aca="1" ref="BV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W22" s="8" t="str" cm="1">
        <f t="array" aca="1" ref="BW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X22" s="8" t="str" cm="1">
        <f t="array" aca="1" ref="BX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Y22" s="8" t="str" cm="1">
        <f t="array" aca="1" ref="BY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Z22" s="8" t="str" cm="1">
        <f t="array" aca="1" ref="BZ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A22" s="8" t="str" cm="1">
        <f t="array" aca="1" ref="CA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B22" s="8" t="str" cm="1">
        <f t="array" aca="1" ref="CB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C22" s="8" t="str" cm="1">
        <f t="array" aca="1" ref="CC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D22" s="8" t="str" cm="1">
        <f t="array" aca="1" ref="CD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E22" s="8" t="str" cm="1">
        <f t="array" aca="1" ref="CE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F22" s="8" t="str" cm="1">
        <f t="array" aca="1" ref="CF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G22" s="8" t="str" cm="1">
        <f t="array" aca="1" ref="CG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H22" s="8" t="str" cm="1">
        <f t="array" aca="1" ref="CH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I22" s="8" t="str" cm="1">
        <f t="array" aca="1" ref="CI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J22" s="8" t="str" cm="1">
        <f t="array" aca="1" ref="CJ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K22" s="8" t="str" cm="1">
        <f t="array" aca="1" ref="CK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L22" s="8" t="str" cm="1">
        <f t="array" aca="1" ref="CL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M22" s="8" t="str" cm="1">
        <f t="array" aca="1" ref="CM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N22" s="8" t="str" cm="1">
        <f t="array" aca="1" ref="CN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O22" s="8" t="str" cm="1">
        <f t="array" aca="1" ref="CO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P22" s="8" t="str" cm="1">
        <f t="array" aca="1" ref="CP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Q22" s="8" t="str" cm="1">
        <f t="array" aca="1" ref="CQ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R22" s="8" t="str" cm="1">
        <f t="array" aca="1" ref="CR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S22" s="8" t="str" cm="1">
        <f t="array" aca="1" ref="CS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T22" s="8" t="str" cm="1">
        <f t="array" aca="1" ref="CT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U22" s="8" t="str" cm="1">
        <f t="array" aca="1" ref="CU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row>
    <row r="23" spans="1:99" ht="15" customHeight="1" x14ac:dyDescent="0.25">
      <c r="BF23"/>
    </row>
    <row r="24" spans="1:99" ht="15" customHeight="1" x14ac:dyDescent="0.25">
      <c r="B24" s="24" t="s">
        <v>1202</v>
      </c>
      <c r="I24" s="25" t="s">
        <v>1196</v>
      </c>
      <c r="L24" s="25" t="s">
        <v>1196</v>
      </c>
      <c r="Z24" s="25" t="s">
        <v>1196</v>
      </c>
      <c r="AH24" s="25" t="s">
        <v>1196</v>
      </c>
      <c r="AI24" s="25" t="s">
        <v>1196</v>
      </c>
      <c r="AO24" s="25" t="s">
        <v>1196</v>
      </c>
      <c r="AR24" s="25" t="s">
        <v>1196</v>
      </c>
      <c r="AZ24" s="25" t="s">
        <v>1196</v>
      </c>
      <c r="BA24" s="25" t="s">
        <v>1196</v>
      </c>
      <c r="BC24" s="25" t="s">
        <v>1196</v>
      </c>
      <c r="BD24" s="25" t="s">
        <v>1196</v>
      </c>
      <c r="BE24" s="25" t="s">
        <v>1196</v>
      </c>
      <c r="BF24" s="25" t="s">
        <v>1196</v>
      </c>
      <c r="BG24" s="25" t="s">
        <v>1196</v>
      </c>
      <c r="BH24" s="25" t="s">
        <v>1196</v>
      </c>
      <c r="BJ24" s="25" t="s">
        <v>1196</v>
      </c>
      <c r="BK24" s="25" t="s">
        <v>1196</v>
      </c>
      <c r="BL24" s="25" t="s">
        <v>1196</v>
      </c>
      <c r="BN24" s="25" t="s">
        <v>1196</v>
      </c>
      <c r="BO24" s="25" t="s">
        <v>1196</v>
      </c>
      <c r="BP24" s="25" t="s">
        <v>1196</v>
      </c>
      <c r="BQ24" s="25" t="s">
        <v>1196</v>
      </c>
      <c r="BR24" s="25" t="s">
        <v>1196</v>
      </c>
      <c r="BV24" s="25" t="s">
        <v>1196</v>
      </c>
      <c r="BW24" s="25" t="s">
        <v>1196</v>
      </c>
      <c r="BX24" s="25" t="s">
        <v>1196</v>
      </c>
      <c r="CC24" s="25" t="s">
        <v>1196</v>
      </c>
      <c r="CE24" s="25" t="s">
        <v>1196</v>
      </c>
      <c r="CG24" s="25" t="s">
        <v>1196</v>
      </c>
      <c r="CI24" s="25" t="s">
        <v>1196</v>
      </c>
      <c r="CM24" s="25" t="s">
        <v>1196</v>
      </c>
      <c r="CN24" s="25" t="s">
        <v>1196</v>
      </c>
      <c r="CO24" s="25" t="s">
        <v>1196</v>
      </c>
      <c r="CU24" s="25" t="s">
        <v>1196</v>
      </c>
    </row>
    <row r="25" spans="1:99" ht="15" customHeight="1" x14ac:dyDescent="0.25">
      <c r="B25" s="24" t="s">
        <v>1203</v>
      </c>
      <c r="I25" s="26" t="str" cm="1">
        <f t="array" aca="1" ref="I25" ca="1">_xlfn.LET(
    _xlpm.DiesesTabellenBlatt, MID(CELL("Dateiname",I26),SEARCH("]",CELL("Dateiname",I26))+1,255),
    _xlpm.ZelleListenbeginn, CELL("adresse",I26),
    _xlpm.ZelleListenende, CELL("adresse",I500),
    _xlfn.CONCAT(
        "=BEREICH.VERSCHIEBEN(",
        _xlpm.DiesesTabellenBlatt,
        "!",_xlpm.ZelleListenbeginn,";0;0;ANZAHL2(",
        _xlpm.DiesesTabellenBlatt,
        "!",_xlpm.ZelleListenbeginn,"#);1)"
    )
)</f>
        <v>=BEREICH.VERSCHIEBEN(Feldübersetzungen!$I$26;0;0;ANZAHL2(Feldübersetzungen!$I$26#);1)</v>
      </c>
      <c r="L25" s="26" t="str" cm="1">
        <f t="array" aca="1" ref="L25" ca="1">_xlfn.LET(
    _xlpm.DiesesTabellenBlatt, MID(CELL("Dateiname",L26),SEARCH("]",CELL("Dateiname",L26))+1,255),
    _xlpm.ZelleListenbeginn, CELL("adresse",L26),
    _xlpm.ZelleListenende, CELL("adresse",L500),
    _xlfn.CONCAT(
        "=BEREICH.VERSCHIEBEN(",
        _xlpm.DiesesTabellenBlatt,
        "!",_xlpm.ZelleListenbeginn,";0;0;ANZAHL2(",
        _xlpm.DiesesTabellenBlatt,
        "!",_xlpm.ZelleListenbeginn,"#);1)"
    )
)</f>
        <v>=BEREICH.VERSCHIEBEN(Feldübersetzungen!$L$26;0;0;ANZAHL2(Feldübersetzungen!$L$26#);1)</v>
      </c>
      <c r="Z25" s="26" t="str" cm="1">
        <f t="array" aca="1" ref="Z25" ca="1">_xlfn.LET(
    _xlpm.DiesesTabellenBlatt, MID(CELL("Dateiname",Z26),SEARCH("]",CELL("Dateiname",Z26))+1,255),
    _xlpm.ZelleListenbeginn, CELL("adresse",Z26),
    _xlpm.ZelleListenende, CELL("adresse",Z500),
    _xlfn.CONCAT(
        "=BEREICH.VERSCHIEBEN(",
        _xlpm.DiesesTabellenBlatt,
        "!",_xlpm.ZelleListenbeginn,";0;0;ANZAHL2(",
        _xlpm.DiesesTabellenBlatt,
        "!",_xlpm.ZelleListenbeginn,"#);1)"
    )
)</f>
        <v>=BEREICH.VERSCHIEBEN(Feldübersetzungen!$Z$26;0;0;ANZAHL2(Feldübersetzungen!$Z$26#);1)</v>
      </c>
      <c r="AH25" s="26" t="str" cm="1">
        <f t="array" aca="1" ref="AH25" ca="1">_xlfn.LET(
    _xlpm.DiesesTabellenBlatt, MID(CELL("Dateiname",AH26),SEARCH("]",CELL("Dateiname",AH26))+1,255),
    _xlpm.ZelleListenbeginn, CELL("adresse",AH26),
    _xlpm.ZelleListenende, CELL("adresse",AH500),
    _xlfn.CONCAT(
        "=BEREICH.VERSCHIEBEN(",
        _xlpm.DiesesTabellenBlatt,
        "!",_xlpm.ZelleListenbeginn,";0;0;ANZAHL2(",
        _xlpm.DiesesTabellenBlatt,
        "!",_xlpm.ZelleListenbeginn,"#);1)"
    )
)</f>
        <v>=BEREICH.VERSCHIEBEN(Feldübersetzungen!$AH$26;0;0;ANZAHL2(Feldübersetzungen!$AH$26#);1)</v>
      </c>
      <c r="AI25" s="26" t="str" cm="1">
        <f t="array" aca="1" ref="AI25" ca="1">_xlfn.LET(
    _xlpm.DiesesTabellenBlatt, MID(CELL("Dateiname",AI26),SEARCH("]",CELL("Dateiname",AI26))+1,255),
    _xlpm.ZelleListenbeginn, CELL("adresse",AI26),
    _xlpm.ZelleListenende, CELL("adresse",AI500),
    _xlfn.CONCAT(
        "=BEREICH.VERSCHIEBEN(",
        _xlpm.DiesesTabellenBlatt,
        "!",_xlpm.ZelleListenbeginn,";0;0;ANZAHL2(",
        _xlpm.DiesesTabellenBlatt,
        "!",_xlpm.ZelleListenbeginn,"#);1)"
    )
)</f>
        <v>=BEREICH.VERSCHIEBEN(Feldübersetzungen!$AI$26;0;0;ANZAHL2(Feldübersetzungen!$AI$26#);1)</v>
      </c>
      <c r="AO25" s="26" t="str" cm="1">
        <f t="array" aca="1" ref="AO25" ca="1">_xlfn.LET(
    _xlpm.DiesesTabellenBlatt, MID(CELL("Dateiname",AO26),SEARCH("]",CELL("Dateiname",AO26))+1,255),
    _xlpm.ZelleListenbeginn, CELL("adresse",AO26),
    _xlpm.ZelleListenende, CELL("adresse",AO500),
    _xlfn.CONCAT(
        "=BEREICH.VERSCHIEBEN(",
        _xlpm.DiesesTabellenBlatt,
        "!",_xlpm.ZelleListenbeginn,";0;0;ANZAHL2(",
        _xlpm.DiesesTabellenBlatt,
        "!",_xlpm.ZelleListenbeginn,"#);1)"
    )
)</f>
        <v>=BEREICH.VERSCHIEBEN(Feldübersetzungen!$AO$26;0;0;ANZAHL2(Feldübersetzungen!$AO$26#);1)</v>
      </c>
      <c r="AR25" s="26" t="str" cm="1">
        <f t="array" aca="1" ref="AR25" ca="1">_xlfn.LET(
    _xlpm.DiesesTabellenBlatt, MID(CELL("Dateiname",AR26),SEARCH("]",CELL("Dateiname",AR26))+1,255),
    _xlpm.ZelleListenbeginn, CELL("adresse",AR26),
    _xlpm.ZelleListenende, CELL("adresse",AR500),
    _xlfn.CONCAT(
        "=BEREICH.VERSCHIEBEN(",
        _xlpm.DiesesTabellenBlatt,
        "!",_xlpm.ZelleListenbeginn,";0;0;ANZAHL2(",
        _xlpm.DiesesTabellenBlatt,
        "!",_xlpm.ZelleListenbeginn,"#);1)"
    )
)</f>
        <v>=BEREICH.VERSCHIEBEN(Feldübersetzungen!$AR$26;0;0;ANZAHL2(Feldübersetzungen!$AR$26#);1)</v>
      </c>
      <c r="AZ25" s="26" t="str" cm="1">
        <f t="array" aca="1" ref="AZ25" ca="1">_xlfn.LET(
    _xlpm.DiesesTabellenBlatt, MID(CELL("Dateiname",AZ26),SEARCH("]",CELL("Dateiname",AZ26))+1,255),
    _xlpm.ZelleListenbeginn, CELL("adresse",AZ26),
    _xlpm.ZelleListenende, CELL("adresse",BB500),
    _xlfn.CONCAT(
        "=BEREICH.VERSCHIEBEN(",
        _xlpm.DiesesTabellenBlatt,
        "!",_xlpm.ZelleListenbeginn,";0;0;ANZAHL2(",
        _xlpm.DiesesTabellenBlatt,
        "!",_xlpm.ZelleListenbeginn,"#);1)"
    )
)</f>
        <v>=BEREICH.VERSCHIEBEN(Feldübersetzungen!$AZ$26;0;0;ANZAHL2(Feldübersetzungen!$AZ$26#);1)</v>
      </c>
      <c r="BA25" s="26" t="str" cm="1">
        <f t="array" aca="1" ref="BA25" ca="1">_xlfn.LET(
    _xlpm.DiesesTabellenBlatt, MID(CELL("Dateiname",BA26),SEARCH("]",CELL("Dateiname",BA26))+1,255),
    _xlpm.ZelleListenbeginn, CELL("adresse",BA26),
    _xlpm.ZelleListenende, CELL("adresse",BC500),
    _xlfn.CONCAT(
        "=BEREICH.VERSCHIEBEN(",
        _xlpm.DiesesTabellenBlatt,
        "!",_xlpm.ZelleListenbeginn,";0;0;ANZAHL2(",
        _xlpm.DiesesTabellenBlatt,
        "!",_xlpm.ZelleListenbeginn,"#);1)"
    )
)</f>
        <v>=BEREICH.VERSCHIEBEN(Feldübersetzungen!$BA$26;0;0;ANZAHL2(Feldübersetzungen!$BA$26#);1)</v>
      </c>
      <c r="BC25" s="26" t="str" cm="1">
        <f t="array" aca="1" ref="BC25" ca="1">_xlfn.LET(
    _xlpm.DiesesTabellenBlatt, MID(CELL("Dateiname",BC26),SEARCH("]",CELL("Dateiname",BC26))+1,255),
    _xlpm.ZelleListenbeginn, CELL("adresse",BC26),
    _xlpm.ZelleListenende, CELL("adresse",BC500),
    _xlfn.CONCAT(
        "=BEREICH.VERSCHIEBEN(",
        _xlpm.DiesesTabellenBlatt,
        "!",_xlpm.ZelleListenbeginn,";0;0;ANZAHL2(",
        _xlpm.DiesesTabellenBlatt,
        "!",_xlpm.ZelleListenbeginn,"#);1)"
    )
)</f>
        <v>=BEREICH.VERSCHIEBEN(Feldübersetzungen!$BC$26;0;0;ANZAHL2(Feldübersetzungen!$BC$26#);1)</v>
      </c>
      <c r="BD25" s="26" t="str" cm="1">
        <f t="array" aca="1" ref="BD25" ca="1">_xlfn.LET(
    _xlpm.DiesesTabellenBlatt, MID(CELL("Dateiname",BD26),SEARCH("]",CELL("Dateiname",BD26))+1,255),
    _xlpm.ZelleListenbeginn, CELL("adresse",BD26),
    _xlpm.ZelleListenende, CELL("adresse",BD500),
    _xlfn.CONCAT(
        "=BEREICH.VERSCHIEBEN(",
        _xlpm.DiesesTabellenBlatt,
        "!",_xlpm.ZelleListenbeginn,";0;0;ANZAHL2(",
        _xlpm.DiesesTabellenBlatt,
        "!",_xlpm.ZelleListenbeginn,"#);1)"
    )
)</f>
        <v>=BEREICH.VERSCHIEBEN(Feldübersetzungen!$BD$26;0;0;ANZAHL2(Feldübersetzungen!$BD$26#);1)</v>
      </c>
      <c r="BE25" s="26" t="str" cm="1">
        <f t="array" aca="1" ref="BE25" ca="1">_xlfn.LET(
    _xlpm.DiesesTabellenBlatt, MID(CELL("Dateiname",BE26),SEARCH("]",CELL("Dateiname",BE26))+1,255),
    _xlpm.ZelleListenbeginn, CELL("adresse",BE26),
    _xlpm.ZelleListenende, CELL("adresse",BE500),
    _xlfn.CONCAT(
        "=BEREICH.VERSCHIEBEN(",
        _xlpm.DiesesTabellenBlatt,
        "!",_xlpm.ZelleListenbeginn,";0;0;ANZAHL2(",
        _xlpm.DiesesTabellenBlatt,
        "!",_xlpm.ZelleListenbeginn,"#);1)"
    )
)</f>
        <v>=BEREICH.VERSCHIEBEN(Feldübersetzungen!$BE$26;0;0;ANZAHL2(Feldübersetzungen!$BE$26#);1)</v>
      </c>
      <c r="BF25" s="26" t="str" cm="1">
        <f t="array" aca="1" ref="BF25" ca="1">_xlfn.LET(
    _xlpm.DiesesTabellenBlatt, MID(CELL("Dateiname",BF26),SEARCH("]",CELL("Dateiname",BF26))+1,255),
    _xlpm.ZelleListenbeginn, CELL("adresse",BF26),
    _xlpm.ZelleListenende, CELL("adresse",BF500),
    _xlfn.CONCAT(
        "=BEREICH.VERSCHIEBEN(",
        _xlpm.DiesesTabellenBlatt,
        "!",_xlpm.ZelleListenbeginn,";0;0;ANZAHL2(",
        _xlpm.DiesesTabellenBlatt,
        "!",_xlpm.ZelleListenbeginn,"#);1)"
    )
)</f>
        <v>=BEREICH.VERSCHIEBEN(Feldübersetzungen!$BF$26;0;0;ANZAHL2(Feldübersetzungen!$BF$26#);1)</v>
      </c>
      <c r="BG25" s="26" t="str" cm="1">
        <f t="array" aca="1" ref="BG25" ca="1">_xlfn.LET(
    _xlpm.DiesesTabellenBlatt, MID(CELL("Dateiname",BG26),SEARCH("]",CELL("Dateiname",BG26))+1,255),
    _xlpm.ZelleListenbeginn, CELL("adresse",BG26),
    _xlpm.ZelleListenende, CELL("adresse",BG500),
    _xlfn.CONCAT(
        "=BEREICH.VERSCHIEBEN(",
        _xlpm.DiesesTabellenBlatt,
        "!",_xlpm.ZelleListenbeginn,";0;0;ANZAHL2(",
        _xlpm.DiesesTabellenBlatt,
        "!",_xlpm.ZelleListenbeginn,"#);1)"
    )
)</f>
        <v>=BEREICH.VERSCHIEBEN(Feldübersetzungen!$BG$26;0;0;ANZAHL2(Feldübersetzungen!$BG$26#);1)</v>
      </c>
      <c r="BH25" s="26" t="str" cm="1">
        <f t="array" aca="1" ref="BH25" ca="1">_xlfn.LET(
    _xlpm.DiesesTabellenBlatt, MID(CELL("Dateiname",BH26),SEARCH("]",CELL("Dateiname",BH26))+1,255),
    _xlpm.ZelleListenbeginn, CELL("adresse",BH26),
    _xlpm.ZelleListenende, CELL("adresse",BH500),
    _xlfn.CONCAT(
        "=BEREICH.VERSCHIEBEN(",
        _xlpm.DiesesTabellenBlatt,
        "!",_xlpm.ZelleListenbeginn,";0;0;ANZAHL2(",
        _xlpm.DiesesTabellenBlatt,
        "!",_xlpm.ZelleListenbeginn,"#);1)"
    )
)</f>
        <v>=BEREICH.VERSCHIEBEN(Feldübersetzungen!$BH$26;0;0;ANZAHL2(Feldübersetzungen!$BH$26#);1)</v>
      </c>
      <c r="BJ25" s="26" t="str" cm="1">
        <f t="array" aca="1" ref="BJ25" ca="1">_xlfn.LET(
    _xlpm.DiesesTabellenBlatt, MID(CELL("Dateiname",BJ26),SEARCH("]",CELL("Dateiname",BJ26))+1,255),
    _xlpm.ZelleListenbeginn, CELL("adresse",BJ26),
    _xlpm.ZelleListenende, CELL("adresse",BJ500),
    _xlfn.CONCAT(
        "=BEREICH.VERSCHIEBEN(",
        _xlpm.DiesesTabellenBlatt,
        "!",_xlpm.ZelleListenbeginn,";0;0;ANZAHL2(",
        _xlpm.DiesesTabellenBlatt,
        "!",_xlpm.ZelleListenbeginn,"#);1)"
    )
)</f>
        <v>=BEREICH.VERSCHIEBEN(Feldübersetzungen!$BJ$26;0;0;ANZAHL2(Feldübersetzungen!$BJ$26#);1)</v>
      </c>
      <c r="BK25" s="26" t="str" cm="1">
        <f t="array" aca="1" ref="BK25" ca="1">_xlfn.LET(
    _xlpm.DiesesTabellenBlatt, MID(CELL("Dateiname",BK26),SEARCH("]",CELL("Dateiname",BK26))+1,255),
    _xlpm.ZelleListenbeginn, CELL("adresse",BK26),
    _xlpm.ZelleListenende, CELL("adresse",BK500),
    _xlfn.CONCAT(
        "=BEREICH.VERSCHIEBEN(",
        _xlpm.DiesesTabellenBlatt,
        "!",_xlpm.ZelleListenbeginn,";0;0;ANZAHL2(",
        _xlpm.DiesesTabellenBlatt,
        "!",_xlpm.ZelleListenbeginn,"#);1)"
    )
)</f>
        <v>=BEREICH.VERSCHIEBEN(Feldübersetzungen!$BK$26;0;0;ANZAHL2(Feldübersetzungen!$BK$26#);1)</v>
      </c>
      <c r="BL25" s="26" t="str" cm="1">
        <f t="array" aca="1" ref="BL25" ca="1">_xlfn.LET(
    _xlpm.DiesesTabellenBlatt, MID(CELL("Dateiname",BL26),SEARCH("]",CELL("Dateiname",BL26))+1,255),
    _xlpm.ZelleListenbeginn, CELL("adresse",BL26),
    _xlpm.ZelleListenende, CELL("adresse",BL500),
    _xlfn.CONCAT(
        "=BEREICH.VERSCHIEBEN(",
        _xlpm.DiesesTabellenBlatt,
        "!",_xlpm.ZelleListenbeginn,";0;0;ANZAHL2(",
        _xlpm.DiesesTabellenBlatt,
        "!",_xlpm.ZelleListenbeginn,"#);1)"
    )
)</f>
        <v>=BEREICH.VERSCHIEBEN(Feldübersetzungen!$BL$26;0;0;ANZAHL2(Feldübersetzungen!$BL$26#);1)</v>
      </c>
      <c r="BN25" s="26" t="str" cm="1">
        <f t="array" aca="1" ref="BN25" ca="1">_xlfn.LET(
    _xlpm.DiesesTabellenBlatt, MID(CELL("Dateiname",BN26),SEARCH("]",CELL("Dateiname",BN26))+1,255),
    _xlpm.ZelleListenbeginn, CELL("adresse",BN26),
    _xlpm.ZelleListenende, CELL("adresse",BN500),
    _xlfn.CONCAT(
        "=BEREICH.VERSCHIEBEN(",
        _xlpm.DiesesTabellenBlatt,
        "!",_xlpm.ZelleListenbeginn,";0;0;ANZAHL2(",
        _xlpm.DiesesTabellenBlatt,
        "!",_xlpm.ZelleListenbeginn,"#);1)"
    )
)</f>
        <v>=BEREICH.VERSCHIEBEN(Feldübersetzungen!$BN$26;0;0;ANZAHL2(Feldübersetzungen!$BN$26#);1)</v>
      </c>
      <c r="BO25" s="26" t="str" cm="1">
        <f t="array" aca="1" ref="BO25" ca="1">_xlfn.LET(
    _xlpm.DiesesTabellenBlatt, MID(CELL("Dateiname",BO26),SEARCH("]",CELL("Dateiname",BO26))+1,255),
    _xlpm.ZelleListenbeginn, CELL("adresse",BO26),
    _xlpm.ZelleListenende, CELL("adresse",BO500),
    _xlfn.CONCAT(
        "=BEREICH.VERSCHIEBEN(",
        _xlpm.DiesesTabellenBlatt,
        "!",_xlpm.ZelleListenbeginn,";0;0;ANZAHL2(",
        _xlpm.DiesesTabellenBlatt,
        "!",_xlpm.ZelleListenbeginn,"#);1)"
    )
)</f>
        <v>=BEREICH.VERSCHIEBEN(Feldübersetzungen!$BO$26;0;0;ANZAHL2(Feldübersetzungen!$BO$26#);1)</v>
      </c>
      <c r="BP25" s="26" t="str" cm="1">
        <f t="array" aca="1" ref="BP25" ca="1">_xlfn.LET(
    _xlpm.DiesesTabellenBlatt, MID(CELL("Dateiname",BP26),SEARCH("]",CELL("Dateiname",BP26))+1,255),
    _xlpm.ZelleListenbeginn, CELL("adresse",BP26),
    _xlpm.ZelleListenende, CELL("adresse",BP500),
    _xlfn.CONCAT(
        "=BEREICH.VERSCHIEBEN(",
        _xlpm.DiesesTabellenBlatt,
        "!",_xlpm.ZelleListenbeginn,";0;0;ANZAHL2(",
        _xlpm.DiesesTabellenBlatt,
        "!",_xlpm.ZelleListenbeginn,"#);1)"
    )
)</f>
        <v>=BEREICH.VERSCHIEBEN(Feldübersetzungen!$BP$26;0;0;ANZAHL2(Feldübersetzungen!$BP$26#);1)</v>
      </c>
      <c r="BQ25" s="26" t="str" cm="1">
        <f t="array" aca="1" ref="BQ25" ca="1">_xlfn.LET(
    _xlpm.DiesesTabellenBlatt, MID(CELL("Dateiname",BQ26),SEARCH("]",CELL("Dateiname",BQ26))+1,255),
    _xlpm.ZelleListenbeginn, CELL("adresse",BQ26),
    _xlpm.ZelleListenende, CELL("adresse",BQ500),
    _xlfn.CONCAT(
        "=BEREICH.VERSCHIEBEN(",
        _xlpm.DiesesTabellenBlatt,
        "!",_xlpm.ZelleListenbeginn,";0;0;ANZAHL2(",
        _xlpm.DiesesTabellenBlatt,
        "!",_xlpm.ZelleListenbeginn,"#);1)"
    )
)</f>
        <v>=BEREICH.VERSCHIEBEN(Feldübersetzungen!$BQ$26;0;0;ANZAHL2(Feldübersetzungen!$BQ$26#);1)</v>
      </c>
      <c r="BR25" s="26" t="str" cm="1">
        <f t="array" aca="1" ref="BR25" ca="1">_xlfn.LET(
    _xlpm.DiesesTabellenBlatt, MID(CELL("Dateiname",BR26),SEARCH("]",CELL("Dateiname",BR26))+1,255),
    _xlpm.ZelleListenbeginn, CELL("adresse",BR26),
    _xlpm.ZelleListenende, CELL("adresse",BR500),
    _xlfn.CONCAT(
        "=BEREICH.VERSCHIEBEN(",
        _xlpm.DiesesTabellenBlatt,
        "!",_xlpm.ZelleListenbeginn,";0;0;ANZAHL2(",
        _xlpm.DiesesTabellenBlatt,
        "!",_xlpm.ZelleListenbeginn,"#);1)"
    )
)</f>
        <v>=BEREICH.VERSCHIEBEN(Feldübersetzungen!$BR$26;0;0;ANZAHL2(Feldübersetzungen!$BR$26#);1)</v>
      </c>
      <c r="BV25" s="26" t="str" cm="1">
        <f t="array" aca="1" ref="BV25" ca="1">_xlfn.LET(
    _xlpm.DiesesTabellenBlatt, MID(CELL("Dateiname",BV26),SEARCH("]",CELL("Dateiname",BV26))+1,255),
    _xlpm.ZelleListenbeginn, CELL("adresse",BV26),
    _xlpm.ZelleListenende, CELL("adresse",BV500),
    _xlfn.CONCAT(
        "=BEREICH.VERSCHIEBEN(",
        _xlpm.DiesesTabellenBlatt,
        "!",_xlpm.ZelleListenbeginn,";0;0;ANZAHL2(",
        _xlpm.DiesesTabellenBlatt,
        "!",_xlpm.ZelleListenbeginn,"#);1)"
    )
)</f>
        <v>=BEREICH.VERSCHIEBEN(Feldübersetzungen!$BV$26;0;0;ANZAHL2(Feldübersetzungen!$BV$26#);1)</v>
      </c>
      <c r="BW25" s="26" t="str" cm="1">
        <f t="array" aca="1" ref="BW25" ca="1">_xlfn.LET(
    _xlpm.DiesesTabellenBlatt, MID(CELL("Dateiname",BW26),SEARCH("]",CELL("Dateiname",BW26))+1,255),
    _xlpm.ZelleListenbeginn, CELL("adresse",BW26),
    _xlpm.ZelleListenende, CELL("adresse",BW500),
    _xlfn.CONCAT(
        "=BEREICH.VERSCHIEBEN(",
        _xlpm.DiesesTabellenBlatt,
        "!",_xlpm.ZelleListenbeginn,";0;0;ANZAHL2(",
        _xlpm.DiesesTabellenBlatt,
        "!",_xlpm.ZelleListenbeginn,"#);1)"
    )
)</f>
        <v>=BEREICH.VERSCHIEBEN(Feldübersetzungen!$BW$26;0;0;ANZAHL2(Feldübersetzungen!$BW$26#);1)</v>
      </c>
      <c r="BX25" s="26" t="str" cm="1">
        <f t="array" aca="1" ref="BX25" ca="1">_xlfn.LET(
    _xlpm.DiesesTabellenBlatt, MID(CELL("Dateiname",BX26),SEARCH("]",CELL("Dateiname",BX26))+1,255),
    _xlpm.ZelleListenbeginn, CELL("adresse",BX26),
    _xlpm.ZelleListenende, CELL("adresse",BX500),
    _xlfn.CONCAT(
        "=BEREICH.VERSCHIEBEN(",
        _xlpm.DiesesTabellenBlatt,
        "!",_xlpm.ZelleListenbeginn,";0;0;ANZAHL2(",
        _xlpm.DiesesTabellenBlatt,
        "!",_xlpm.ZelleListenbeginn,"#);1)"
    )
)</f>
        <v>=BEREICH.VERSCHIEBEN(Feldübersetzungen!$BX$26;0;0;ANZAHL2(Feldübersetzungen!$BX$26#);1)</v>
      </c>
      <c r="CC25" s="26" t="str" cm="1">
        <f t="array" aca="1" ref="CC25" ca="1">_xlfn.LET(
    _xlpm.DiesesTabellenBlatt, MID(CELL("Dateiname",CC26),SEARCH("]",CELL("Dateiname",CC26))+1,255),
    _xlpm.ZelleListenbeginn, CELL("adresse",CC26),
    _xlpm.ZelleListenende, CELL("adresse",CC500),
    _xlfn.CONCAT(
        "=BEREICH.VERSCHIEBEN(",
        _xlpm.DiesesTabellenBlatt,
        "!",_xlpm.ZelleListenbeginn,";0;0;ANZAHL2(",
        _xlpm.DiesesTabellenBlatt,
        "!",_xlpm.ZelleListenbeginn,"#);1)"
    )
)</f>
        <v>=BEREICH.VERSCHIEBEN(Feldübersetzungen!$CC$26;0;0;ANZAHL2(Feldübersetzungen!$CC$26#);1)</v>
      </c>
      <c r="CE25" s="26" t="str" cm="1">
        <f t="array" aca="1" ref="CE25" ca="1">_xlfn.LET(
    _xlpm.DiesesTabellenBlatt, MID(CELL("Dateiname",CE26),SEARCH("]",CELL("Dateiname",CE26))+1,255),
    _xlpm.ZelleListenbeginn, CELL("adresse",CE26),
    _xlpm.ZelleListenende, CELL("adresse",CE500),
    _xlfn.CONCAT(
        "=BEREICH.VERSCHIEBEN(",
        _xlpm.DiesesTabellenBlatt,
        "!",_xlpm.ZelleListenbeginn,";0;0;ANZAHL2(",
        _xlpm.DiesesTabellenBlatt,
        "!",_xlpm.ZelleListenbeginn,"#);1)"
    )
)</f>
        <v>=BEREICH.VERSCHIEBEN(Feldübersetzungen!$CE$26;0;0;ANZAHL2(Feldübersetzungen!$CE$26#);1)</v>
      </c>
      <c r="CG25" s="26" t="str" cm="1">
        <f t="array" aca="1" ref="CG25" ca="1">_xlfn.LET(
    _xlpm.DiesesTabellenBlatt, MID(CELL("Dateiname",CG26),SEARCH("]",CELL("Dateiname",CG26))+1,255),
    _xlpm.ZelleListenbeginn, CELL("adresse",CG26),
    _xlpm.ZelleListenende, CELL("adresse",CG500),
    _xlfn.CONCAT(
        "=BEREICH.VERSCHIEBEN(",
        _xlpm.DiesesTabellenBlatt,
        "!",_xlpm.ZelleListenbeginn,";0;0;ANZAHL2(",
        _xlpm.DiesesTabellenBlatt,
        "!",_xlpm.ZelleListenbeginn,"#);1)"
    )
)</f>
        <v>=BEREICH.VERSCHIEBEN(Feldübersetzungen!$CG$26;0;0;ANZAHL2(Feldübersetzungen!$CG$26#);1)</v>
      </c>
      <c r="CI25" s="26" t="str" cm="1">
        <f t="array" aca="1" ref="CI25" ca="1">_xlfn.LET(
    _xlpm.DiesesTabellenBlatt, MID(CELL("Dateiname",CI26),SEARCH("]",CELL("Dateiname",CI26))+1,255),
    _xlpm.ZelleListenbeginn, CELL("adresse",CI26),
    _xlpm.ZelleListenende, CELL("adresse",CI500),
    _xlfn.CONCAT(
        "=BEREICH.VERSCHIEBEN(",
        _xlpm.DiesesTabellenBlatt,
        "!",_xlpm.ZelleListenbeginn,";0;0;ANZAHL2(",
        _xlpm.DiesesTabellenBlatt,
        "!",_xlpm.ZelleListenbeginn,"#);1)"
    )
)</f>
        <v>=BEREICH.VERSCHIEBEN(Feldübersetzungen!$CI$26;0;0;ANZAHL2(Feldübersetzungen!$CI$26#);1)</v>
      </c>
      <c r="CM25" s="26" t="str" cm="1">
        <f t="array" aca="1" ref="CM25" ca="1">_xlfn.LET(
    _xlpm.DiesesTabellenBlatt, MID(CELL("Dateiname",CM26),SEARCH("]",CELL("Dateiname",CM26))+1,255),
    _xlpm.ZelleListenbeginn, CELL("adresse",CM26),
    _xlpm.ZelleListenende, CELL("adresse",CM500),
    _xlfn.CONCAT(
        "=BEREICH.VERSCHIEBEN(",
        _xlpm.DiesesTabellenBlatt,
        "!",_xlpm.ZelleListenbeginn,";0;0;ANZAHL2(",
        _xlpm.DiesesTabellenBlatt,
        "!",_xlpm.ZelleListenbeginn,"#);1)"
    )
)</f>
        <v>=BEREICH.VERSCHIEBEN(Feldübersetzungen!$CM$26;0;0;ANZAHL2(Feldübersetzungen!$CM$26#);1)</v>
      </c>
      <c r="CN25" s="26" t="str" cm="1">
        <f t="array" aca="1" ref="CN25" ca="1">_xlfn.LET(
    _xlpm.DiesesTabellenBlatt, MID(CELL("Dateiname",CN26),SEARCH("]",CELL("Dateiname",CN26))+1,255),
    _xlpm.ZelleListenbeginn, CELL("adresse",CN26),
    _xlpm.ZelleListenende, CELL("adresse",CN500),
    _xlfn.CONCAT(
        "=BEREICH.VERSCHIEBEN(",
        _xlpm.DiesesTabellenBlatt,
        "!",_xlpm.ZelleListenbeginn,";0;0;ANZAHL2(",
        _xlpm.DiesesTabellenBlatt,
        "!",_xlpm.ZelleListenbeginn,"#);1)"
    )
)</f>
        <v>=BEREICH.VERSCHIEBEN(Feldübersetzungen!$CN$26;0;0;ANZAHL2(Feldübersetzungen!$CN$26#);1)</v>
      </c>
      <c r="CO25" s="26" t="str" cm="1">
        <f t="array" aca="1" ref="CO25" ca="1">_xlfn.LET(
    _xlpm.DiesesTabellenBlatt, MID(CELL("Dateiname",CO26),SEARCH("]",CELL("Dateiname",CO26))+1,255),
    _xlpm.ZelleListenbeginn, CELL("adresse",CO26),
    _xlpm.ZelleListenende, CELL("adresse",CO500),
    _xlfn.CONCAT(
        "=BEREICH.VERSCHIEBEN(",
        _xlpm.DiesesTabellenBlatt,
        "!",_xlpm.ZelleListenbeginn,";0;0;ANZAHL2(",
        _xlpm.DiesesTabellenBlatt,
        "!",_xlpm.ZelleListenbeginn,"#);1)"
    )
)</f>
        <v>=BEREICH.VERSCHIEBEN(Feldübersetzungen!$CO$26;0;0;ANZAHL2(Feldübersetzungen!$CO$26#);1)</v>
      </c>
      <c r="CU25" s="26" t="str" cm="1">
        <f t="array" aca="1" ref="CU25" ca="1">_xlfn.LET(
    _xlpm.DiesesTabellenBlatt, MID(CELL("Dateiname",CU26),SEARCH("]",CELL("Dateiname",CU26))+1,255),
    _xlpm.ZelleListenbeginn, CELL("adresse",CU26),
    _xlpm.ZelleListenende, CELL("adresse",CU500),
    _xlfn.CONCAT(
        "=BEREICH.VERSCHIEBEN(",
        _xlpm.DiesesTabellenBlatt,
        "!",_xlpm.ZelleListenbeginn,";0;0;ANZAHL2(",
        _xlpm.DiesesTabellenBlatt,
        "!",_xlpm.ZelleListenbeginn,"#);1)"
    )
)</f>
        <v>=BEREICH.VERSCHIEBEN(Feldübersetzungen!$CU$26;0;0;ANZAHL2(Feldübersetzungen!$CU$26#);1)</v>
      </c>
    </row>
    <row r="26" spans="1:99" s="28" customFormat="1" ht="15" customHeight="1" x14ac:dyDescent="0.25">
      <c r="I26" s="28" t="str" cm="1">
        <f t="array" ref="I26:I30">_xlfn.LET(_xlpm.TextZelle, I$15,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NW</v>
      </c>
      <c r="L26" s="28" t="str" cm="1">
        <f t="array" ref="L26:L27">_xlfn.LET(_xlpm.TextZelle, L$16,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gewiß</v>
      </c>
      <c r="Z26" s="28" t="str" cm="1">
        <f t="array" ref="Z26:Z28">_xlfn.LET(_xlpm.TextZelle, Z$15,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vorläufig</v>
      </c>
      <c r="AH26" s="28" t="str" cm="1">
        <f t="array" ref="AH26:AH31">_xlfn.LET(_xlpm.TextZelle, AH$15,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Punktgenau darstellen</v>
      </c>
      <c r="AI26" s="28" t="b" cm="1">
        <f t="array" ref="AI26:AI27">_xlfn.LET(_xlpm.TextZelle, AI$15,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1</v>
      </c>
      <c r="AO26" s="28" t="str" cm="1">
        <f t="array" ref="AO26:AO30">_xlfn.LET(_xlpm.TextZelle, AO$16,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Herbarbeleg</v>
      </c>
      <c r="AR26" s="28" t="str" cm="1">
        <f t="array" ref="AR26:AR42">_xlfn.LET(_xlpm.TextZelle, AR$15,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Baden-Württemberg</v>
      </c>
      <c r="AZ26" s="28" t="str" cm="1">
        <f t="array" ref="AZ26:AZ36">_xlfn.LET(_xlpm.TextZelle, AZ$16,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0 – ausgestorben oder verschollen</v>
      </c>
      <c r="BA26" s="28" t="str" cm="1">
        <f t="array" ref="BA26:BA36">_xlfn.LET(_xlpm.TextZelle, BA$15,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0</v>
      </c>
      <c r="BC26" s="28" t="str" cm="1">
        <f t="array" ref="BC26:BC36">_xlfn.LET(_xlpm.TextZelle, BC$15,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Gebiet sehr schutzwürdig</v>
      </c>
      <c r="BD26" s="28" t="str" cm="1">
        <f t="array" ref="BD26:BD34">_xlfn.LET(_xlpm.TextZelle, BD$16,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Nord</v>
      </c>
      <c r="BE26" s="28" t="str" cm="1">
        <f t="array" ref="BE26:BE30">_xlfn.LET(_xlpm.TextZelle, BE$15,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eben (0-5%)</v>
      </c>
      <c r="BF26" s="28" t="str" cm="1">
        <f t="array" ref="BF26:BF34">_xlfn.LET(_xlpm.TextZelle, BF$16,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0</v>
      </c>
      <c r="BG26" s="28" t="str" cm="1">
        <f t="array" ref="BG26:BG34">_xlfn.LET(_xlpm.TextZelle, BG$16,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0</v>
      </c>
      <c r="BH26" s="28" t="str" cm="1">
        <f t="array" ref="BH26:BH34">_xlfn.LET(_xlpm.TextZelle, BH$16,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0</v>
      </c>
      <c r="BJ26" s="28" t="str" cm="1">
        <f t="array" ref="BJ26:BJ27">_xlfn.LET(_xlpm.TextZelle, BJ$15,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Erstbeprobung</v>
      </c>
      <c r="BK26" s="28" t="str" cm="1">
        <f t="array" ref="BK26:BK31">_xlfn.LET(_xlpm.TextZelle, BK$15,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zufällig</v>
      </c>
      <c r="BL26" s="28" t="str" cm="1">
        <f t="array" ref="BL26:BL32">_xlfn.LET(_xlpm.TextZelle, BL$15,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Saatgut beprobt</v>
      </c>
      <c r="BN26" s="28" t="b" cm="1">
        <f t="array" ref="BN26:BN27">_xlfn.LET(_xlpm.TextZelle, BN$15,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1</v>
      </c>
      <c r="BO26" s="28" t="str" cm="1">
        <f t="array" ref="BO26:BO33">_xlfn.LET(_xlpm.TextZelle, BO$15,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Kies</v>
      </c>
      <c r="BP26" s="28" t="str" cm="1">
        <f t="array" ref="BP26:BP28">_xlfn.LET(_xlpm.TextZelle, BP$15,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ja</v>
      </c>
      <c r="BQ26" s="28" t="str" cm="1">
        <f t="array" ref="BQ26:BQ28">_xlfn.LET(_xlpm.TextZelle, BQ$15,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sauer</v>
      </c>
      <c r="BR26" s="28" t="str" cm="1">
        <f t="array" ref="BR26:BR69">_xlfn.LET(_xlpm.TextZelle, BR$15,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Küstenferne Meeresgebiete der Nordsee</v>
      </c>
      <c r="BV26" s="28" t="str" cm="1">
        <f t="array" ref="BV26:BV34">_xlfn.LET(_xlpm.TextZelle, BV$16,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0</v>
      </c>
      <c r="BW26" s="28" t="str" cm="1">
        <f t="array" ref="BW26:BW34">_xlfn.LET(_xlpm.TextZelle, BW$16,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nur Blüten</v>
      </c>
      <c r="BX26" s="28" t="str" cm="1">
        <f t="array" ref="BX26:BX28">_xlfn.LET(_xlpm.TextZelle, BX$15,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ja</v>
      </c>
      <c r="CC26" s="28" t="str" cm="1">
        <f t="array" ref="CC26:CC33">_xlfn.LET(_xlpm.TextZelle, CC$15,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Keine Pflege/-Managementmaßnahmen</v>
      </c>
      <c r="CE26" s="28" t="str" cm="1">
        <f t="array" ref="CE26:CE37">_xlfn.LET(_xlpm.TextZelle, CE$15,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Keine Pflege/-Managementmaßnahmen</v>
      </c>
      <c r="CG26" s="28" t="str" cm="1">
        <f t="array" ref="CG26:CG33">_xlfn.LET(_xlpm.TextZelle, CG$16,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Eutrophierung</v>
      </c>
      <c r="CI26" s="28" t="str" cm="1">
        <f t="array" ref="CI26:CI32">_xlfn.LET(_xlpm.TextZelle, CI$16,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privat</v>
      </c>
      <c r="CM26" s="28" t="str" cm="1">
        <f t="array" ref="CM26:CM29">_xlfn.LET(_xlpm.TextZelle, CM$15,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BGBM</v>
      </c>
      <c r="CN26" s="28" t="b" cm="1">
        <f t="array" ref="CN26:CN27">_xlfn.LET(_xlpm.TextZelle, CN$15,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0</v>
      </c>
      <c r="CO26" s="28" t="b" cm="1">
        <f t="array" ref="CO26:CO27">_xlfn.LET(_xlpm.TextZelle, CO$15,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1</v>
      </c>
      <c r="CU26" s="28" t="str" cm="1">
        <f t="array" ref="CU26:CU32">_xlfn.LET(_xlpm.TextZelle, CU$16,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privat</v>
      </c>
    </row>
    <row r="27" spans="1:99" s="28" customFormat="1" ht="15" customHeight="1" x14ac:dyDescent="0.25">
      <c r="I27" s="28" t="str">
        <v>NO</v>
      </c>
      <c r="L27" s="28" t="str">
        <v>ungewiß</v>
      </c>
      <c r="Z27" s="28" t="str">
        <v>abgeschlossen</v>
      </c>
      <c r="AH27" s="28" t="str">
        <v>100m</v>
      </c>
      <c r="AI27" s="28" t="b">
        <v>0</v>
      </c>
      <c r="AO27" s="28" t="str">
        <v>Blatt</v>
      </c>
      <c r="AR27" s="28" t="str">
        <v>Bayern</v>
      </c>
      <c r="AZ27" s="28" t="str">
        <v>1 – vom Aussterben bedroht</v>
      </c>
      <c r="BA27" s="28" t="str">
        <v>1</v>
      </c>
      <c r="BC27" s="28" t="str">
        <v>Landschaftsschutzgebiet</v>
      </c>
      <c r="BD27" s="28" t="str">
        <v>Nordost</v>
      </c>
      <c r="BE27" s="28" t="str">
        <v>wellig (6-10%)</v>
      </c>
      <c r="BF27" s="29" t="str">
        <v>1</v>
      </c>
      <c r="BG27" s="28" t="str">
        <v>1</v>
      </c>
      <c r="BH27" s="28" t="str">
        <v>1</v>
      </c>
      <c r="BJ27" s="28" t="str">
        <v>Wiederholungsbeprobung</v>
      </c>
      <c r="BK27" s="28" t="str">
        <v>regelmäßig</v>
      </c>
      <c r="BL27" s="28" t="str">
        <v>Art nicht nachweisbar</v>
      </c>
      <c r="BN27" s="28" t="b">
        <v>0</v>
      </c>
      <c r="BO27" s="28" t="str">
        <v>Sand</v>
      </c>
      <c r="BP27" s="28" t="str">
        <v>nein</v>
      </c>
      <c r="BQ27" s="28" t="str">
        <v>neutral</v>
      </c>
      <c r="BR27" s="28" t="str">
        <v>Äussere Meeresgebiete der Ostsee</v>
      </c>
      <c r="BV27" s="28" t="str">
        <v>1</v>
      </c>
      <c r="BW27" s="28" t="str">
        <v>mehr Blüten als Früchte</v>
      </c>
      <c r="BX27" s="28" t="str">
        <v>nein</v>
      </c>
      <c r="CC27" s="28" t="str">
        <v>Mahd</v>
      </c>
      <c r="CE27" s="28" t="str">
        <v>Mahd</v>
      </c>
      <c r="CG27" s="28" t="str">
        <v>Nutzungsänderung (Umbruch, u.a.)</v>
      </c>
      <c r="CI27" s="28" t="str">
        <v>Stiftung</v>
      </c>
      <c r="CM27" s="28" t="str">
        <v>BG MZ</v>
      </c>
      <c r="CN27" s="28" t="b">
        <v>1</v>
      </c>
      <c r="CO27" s="28" t="b">
        <v>0</v>
      </c>
      <c r="CU27" s="28" t="str">
        <v>Obere Naturschutzbehörde</v>
      </c>
    </row>
    <row r="28" spans="1:99" s="28" customFormat="1" ht="15" customHeight="1" x14ac:dyDescent="0.25">
      <c r="A28" t="s">
        <v>1342</v>
      </c>
      <c r="B28" s="86" t="str" cm="1">
        <f t="array" ref="B28:B38">_xlfn.SORTBY(Feldübersetzungen!$B$3:$B$13,Feldübersetzungen!$A$3:$A$13)</f>
        <v>fachsprachlich, WIPs</v>
      </c>
      <c r="I28" s="28" t="str">
        <v>SO</v>
      </c>
      <c r="Z28" s="28" t="str">
        <v>Testdaten</v>
      </c>
      <c r="AH28" s="28" t="str">
        <v>1km</v>
      </c>
      <c r="AO28" s="28" t="str">
        <v>Bodenprobe</v>
      </c>
      <c r="AR28" s="28" t="str">
        <v>Berlin</v>
      </c>
      <c r="AZ28" s="28" t="str">
        <v>2 – stark gefährdet</v>
      </c>
      <c r="BA28" s="28" t="str">
        <v>2</v>
      </c>
      <c r="BC28" s="28" t="str">
        <v>Naturpark</v>
      </c>
      <c r="BD28" s="28" t="str">
        <v>Ost</v>
      </c>
      <c r="BE28" s="28" t="str">
        <v>hügelig (11-20%)</v>
      </c>
      <c r="BF28" s="29" t="str">
        <v>2-5</v>
      </c>
      <c r="BG28" s="28" t="str">
        <v>2-5</v>
      </c>
      <c r="BH28" s="28" t="str">
        <v>2-5</v>
      </c>
      <c r="BK28" s="28" t="str">
        <v>Transekt (linear)</v>
      </c>
      <c r="BL28" s="28" t="str">
        <v>Individuen nur vegetativ</v>
      </c>
      <c r="BO28" s="28" t="str">
        <v>sandiger Lehm</v>
      </c>
      <c r="BP28" s="28" t="str">
        <v>teils</v>
      </c>
      <c r="BQ28" s="28" t="str">
        <v>basisch</v>
      </c>
      <c r="BR28" s="28" t="str">
        <v>Flachwasserzonen der Nordsee (Sublitoral)</v>
      </c>
      <c r="BV28" s="28" t="str">
        <v>2-5</v>
      </c>
      <c r="BW28" s="28" t="str">
        <v>mehr Früchte als Blüten</v>
      </c>
      <c r="BX28" s="28" t="str">
        <v>teils</v>
      </c>
      <c r="CC28" s="28" t="str">
        <v>Entbuschung/ Rodung</v>
      </c>
      <c r="CE28" s="28" t="str">
        <v>Entbuschung/ Rodung</v>
      </c>
      <c r="CG28" s="28" t="str">
        <v>Nutzungsaufgabe</v>
      </c>
      <c r="CI28" s="28" t="str">
        <v>Staat</v>
      </c>
      <c r="CM28" s="28" t="str">
        <v>BG OS</v>
      </c>
      <c r="CU28" s="28" t="str">
        <v>Untere Naturschutzbehörde</v>
      </c>
    </row>
    <row r="29" spans="1:99" s="28" customFormat="1" ht="15" customHeight="1" x14ac:dyDescent="0.25">
      <c r="B29" s="86" t="str">
        <v>fachsprachlich, BG Berlin</v>
      </c>
      <c r="I29" s="28" t="str">
        <v>SW</v>
      </c>
      <c r="AH29" s="28" t="str">
        <v>2km</v>
      </c>
      <c r="AO29" s="28" t="str">
        <v>DNA-Probe</v>
      </c>
      <c r="AR29" s="28" t="str">
        <v>Brandenburg</v>
      </c>
      <c r="AZ29" s="28" t="str">
        <v>3 – gefährdet</v>
      </c>
      <c r="BA29" s="28" t="str">
        <v>3</v>
      </c>
      <c r="BC29" s="28" t="str">
        <v>Biosphärenreservat</v>
      </c>
      <c r="BD29" s="28" t="str">
        <v>Südost</v>
      </c>
      <c r="BE29" s="28" t="str">
        <v>moderat (21-30%)</v>
      </c>
      <c r="BF29" s="29" t="str">
        <v>6-10</v>
      </c>
      <c r="BG29" s="28" t="str">
        <v>6-10</v>
      </c>
      <c r="BH29" s="28" t="str">
        <v>6-10</v>
      </c>
      <c r="BK29" s="28" t="str">
        <v>im Zentrum der Population</v>
      </c>
      <c r="BL29" s="28" t="str">
        <v>Saatgut bzw. Sporen bei Begehung nicht weit genug entwickelt</v>
      </c>
      <c r="BO29" s="28" t="str">
        <v>Lehm</v>
      </c>
      <c r="BR29" s="28" t="str">
        <v>Innere Gewässer der Ostsee (Bodden [inkl. Schlei], Haffe, Ästuare)</v>
      </c>
      <c r="BV29" s="28" t="str">
        <v>6-10</v>
      </c>
      <c r="BW29" s="28" t="str">
        <v>nur Früchte</v>
      </c>
      <c r="CC29" s="28" t="str">
        <v>Beweidung</v>
      </c>
      <c r="CE29" s="28" t="str">
        <v>Beweidung</v>
      </c>
      <c r="CG29" s="28" t="str">
        <v>Verfilzung</v>
      </c>
      <c r="CI29" s="28" t="str">
        <v>Land</v>
      </c>
      <c r="CM29" s="28" t="str">
        <v>BG RG</v>
      </c>
      <c r="CU29" s="28" t="str">
        <v>gemeinnützige Vereinigung</v>
      </c>
    </row>
    <row r="30" spans="1:99" s="28" customFormat="1" ht="15" customHeight="1" x14ac:dyDescent="0.25">
      <c r="B30" s="86" t="str">
        <v>fachsprachlich, BG XXX</v>
      </c>
      <c r="I30" s="28" t="str">
        <v>S</v>
      </c>
      <c r="AH30" s="28" t="str">
        <v>10km</v>
      </c>
      <c r="AO30" s="28" t="str">
        <v>Foto</v>
      </c>
      <c r="AR30" s="28" t="str">
        <v>Hansestadt Bremen</v>
      </c>
      <c r="AZ30" s="28" t="str">
        <v>G – Gefährdung unbekannten Ausmaßes</v>
      </c>
      <c r="BA30" s="28" t="str">
        <v>G</v>
      </c>
      <c r="BC30" s="28" t="str">
        <v>FFH Gebiet</v>
      </c>
      <c r="BD30" s="28" t="str">
        <v>Süd</v>
      </c>
      <c r="BE30" s="28" t="str">
        <v>steil (&gt;30%)</v>
      </c>
      <c r="BF30" s="29" t="str">
        <v>11-25</v>
      </c>
      <c r="BG30" s="28" t="str">
        <v>11-25</v>
      </c>
      <c r="BH30" s="28" t="str">
        <v>11-25</v>
      </c>
      <c r="BK30" s="28" t="str">
        <v>am Rand der Population</v>
      </c>
      <c r="BL30" s="28" t="str">
        <v>Schädigung durch Fraß, Pilze u.a.</v>
      </c>
      <c r="BO30" s="28" t="str">
        <v>toniger Lehm</v>
      </c>
      <c r="BR30" s="28" t="str">
        <v>Watt der Nordsee (Eulitoral, ohne Brack- und Salzwasserröhrichte)</v>
      </c>
      <c r="BV30" s="28" t="str">
        <v>11-25</v>
      </c>
      <c r="BW30" s="28" t="str">
        <v>Früchte/Samen bereits abgefallen</v>
      </c>
      <c r="CC30" s="28" t="str">
        <v>Entfilzen (Entfernung von Moos und Bodenstreu zur Öffnung des Rohbodens)</v>
      </c>
      <c r="CE30" s="28" t="str">
        <v>Entfilzen (Entfernung von Moos und Bodenstreu zur Öffnung des Rohbodens)</v>
      </c>
      <c r="CG30" s="28" t="str">
        <v>Verbuschung/Verwaldung</v>
      </c>
      <c r="CI30" s="28" t="str">
        <v>Gemeinde</v>
      </c>
      <c r="CU30" s="28" t="str">
        <v>Neufund</v>
      </c>
    </row>
    <row r="31" spans="1:99" s="28" customFormat="1" ht="15" customHeight="1" x14ac:dyDescent="0.25">
      <c r="B31" s="86" t="str">
        <v>fachsprachlich, allgemein</v>
      </c>
      <c r="AH31" s="28" t="str">
        <v>100km</v>
      </c>
      <c r="AR31" s="28" t="str">
        <v>Hansestadt Hamburg</v>
      </c>
      <c r="AZ31" s="28" t="str">
        <v>R – extrem selten</v>
      </c>
      <c r="BA31" s="28" t="str">
        <v>R</v>
      </c>
      <c r="BC31" s="28" t="str">
        <v>Int. Vogelschutzgebiet</v>
      </c>
      <c r="BD31" s="28" t="str">
        <v>Südwest</v>
      </c>
      <c r="BF31" s="29" t="str">
        <v>26-50</v>
      </c>
      <c r="BG31" s="28" t="str">
        <v>26-50</v>
      </c>
      <c r="BH31" s="28" t="str">
        <v>26-50</v>
      </c>
      <c r="BK31" s="28" t="str">
        <v>andere Beprobung</v>
      </c>
      <c r="BL31" s="28" t="str">
        <v>bei Begehung nur Blüten vorhanden</v>
      </c>
      <c r="BO31" s="28" t="str">
        <v>Ton</v>
      </c>
      <c r="BR31" s="28" t="str">
        <v>Hydrolitoral der Ostsee (episodisch trockenfallend, ohne Brackwasserröhrichte)</v>
      </c>
      <c r="BV31" s="28" t="str">
        <v>26-50</v>
      </c>
      <c r="BW31" s="28" t="str">
        <v>Samen/Früchte vom Boden aufgelesen</v>
      </c>
      <c r="CC31" s="28" t="str">
        <v>Bodenauflockerung/ -abschiebung</v>
      </c>
      <c r="CE31" s="28" t="str">
        <v>Bodenauflockerung/ -abschiebung</v>
      </c>
      <c r="CG31" s="28" t="str">
        <v>Tourismus/Naherholung</v>
      </c>
      <c r="CI31" s="28" t="str">
        <v>gemeinnützige Vereinigung (NABU, BUND, …)</v>
      </c>
      <c r="CU31" s="28" t="str">
        <v>Internet</v>
      </c>
    </row>
    <row r="32" spans="1:99" s="28" customFormat="1" x14ac:dyDescent="0.25">
      <c r="B32" s="87" t="str">
        <v>fachsprachlich, semantisch</v>
      </c>
      <c r="C32" s="30"/>
      <c r="D32" s="30"/>
      <c r="AR32" s="28" t="str">
        <v>Hessen</v>
      </c>
      <c r="AZ32" s="28" t="str">
        <v>V – Vorwarnliste</v>
      </c>
      <c r="BA32" s="28" t="str">
        <v>V</v>
      </c>
      <c r="BC32" s="28" t="str">
        <v>Feuchtgeb. int. Bedeutung</v>
      </c>
      <c r="BD32" s="28" t="str">
        <v>West</v>
      </c>
      <c r="BF32" s="29" t="str">
        <v>51-100</v>
      </c>
      <c r="BG32" s="28" t="str">
        <v>51-100</v>
      </c>
      <c r="BH32" s="28" t="str">
        <v>51-100</v>
      </c>
      <c r="BL32" s="28" t="str">
        <v>anderer Grund</v>
      </c>
      <c r="BO32" s="28" t="str">
        <v>Schluff</v>
      </c>
      <c r="BR32" s="28" t="str">
        <v>Salzgrünland der Nordseeküste (Supralitoral)</v>
      </c>
      <c r="BV32" s="28" t="str">
        <v>51-100</v>
      </c>
      <c r="BW32" s="28" t="str">
        <v>Früchte/Samen ungleich reif</v>
      </c>
      <c r="CC32" s="28" t="str">
        <v>Mulchen</v>
      </c>
      <c r="CE32" s="28" t="str">
        <v>Mulchen</v>
      </c>
      <c r="CG32" s="28" t="str">
        <v>andere Gefährdungsursachen</v>
      </c>
      <c r="CI32" s="28" t="str">
        <v>Truppenübungsplatz</v>
      </c>
      <c r="CU32" s="28" t="str">
        <v>sonstige Quelle</v>
      </c>
    </row>
    <row r="33" spans="2:85" s="28" customFormat="1" x14ac:dyDescent="0.25">
      <c r="B33" s="87" t="str">
        <v>englisch</v>
      </c>
      <c r="C33" s="30"/>
      <c r="D33" s="30"/>
      <c r="AR33" s="28" t="str">
        <v>Mecklenburg-Vorpommern</v>
      </c>
      <c r="AZ33" s="28" t="str">
        <v>D – Daten unzureichend</v>
      </c>
      <c r="BA33" s="28" t="str">
        <v>D</v>
      </c>
      <c r="BC33" s="28" t="str">
        <v>Feuchtgeb. nat. Bedeutung</v>
      </c>
      <c r="BD33" s="28" t="str">
        <v>Nordwest</v>
      </c>
      <c r="BF33" s="29" t="str">
        <v>101-1000</v>
      </c>
      <c r="BG33" s="28" t="str">
        <v>101-1000</v>
      </c>
      <c r="BH33" s="28" t="str">
        <v>101-1000</v>
      </c>
      <c r="BO33" s="28" t="str">
        <v>Torf</v>
      </c>
      <c r="BR33" s="28" t="str">
        <v>Salzgrünland, Brackwasserröhrichte und -Hochstaudenfluren des Geolitorals der Ostseeküste</v>
      </c>
      <c r="BV33" s="28" t="str">
        <v>101-1000</v>
      </c>
      <c r="BW33" s="28" t="str">
        <v>nur vegetativ (ohne Blüten, Früchte, Samen)</v>
      </c>
      <c r="CC33" s="28" t="str">
        <v>Wiedervernässung</v>
      </c>
      <c r="CE33" s="28" t="str">
        <v>Wiedervernässung</v>
      </c>
      <c r="CG33" s="28" t="str">
        <v>nicht ersichtlich</v>
      </c>
    </row>
    <row r="34" spans="2:85" s="28" customFormat="1" x14ac:dyDescent="0.25">
      <c r="B34" s="87" t="str">
        <v>verdeutscht</v>
      </c>
      <c r="C34" s="30"/>
      <c r="D34" s="30"/>
      <c r="AR34" s="28" t="str">
        <v>Niedersachsen</v>
      </c>
      <c r="AZ34" s="28" t="str">
        <v>* – ungefährdet</v>
      </c>
      <c r="BA34" s="28" t="str">
        <v>*</v>
      </c>
      <c r="BC34" s="28" t="str">
        <v>Nationalpark</v>
      </c>
      <c r="BD34" s="28" t="str">
        <v>alle Himmelsrichtungen</v>
      </c>
      <c r="BF34" s="29" t="str">
        <v>&gt;1000</v>
      </c>
      <c r="BG34" s="28" t="str">
        <v>&gt;1000</v>
      </c>
      <c r="BH34" s="28" t="str">
        <v>&gt;1000</v>
      </c>
      <c r="BR34" s="28" t="str">
        <v>Sände, Sand-, Geröll- und Blockstrände</v>
      </c>
      <c r="BV34" s="28" t="str">
        <v>&gt;1000</v>
      </c>
      <c r="BW34" s="28" t="str">
        <v>anders</v>
      </c>
      <c r="CE34" s="28" t="str">
        <v>Aussat</v>
      </c>
    </row>
    <row r="35" spans="2:85" s="28" customFormat="1" x14ac:dyDescent="0.25">
      <c r="B35" s="87" t="str">
        <v>Importfeld</v>
      </c>
      <c r="C35" s="30"/>
      <c r="D35" s="30"/>
      <c r="AR35" s="28" t="str">
        <v>Nordrhein-Westfalen</v>
      </c>
      <c r="AZ35" s="28" t="str">
        <v>♦ – nicht bewertet</v>
      </c>
      <c r="BA35" s="28" t="str">
        <v>♦</v>
      </c>
      <c r="BC35" s="28" t="str">
        <v>Naturschutzgebiet</v>
      </c>
      <c r="BF35" s="29"/>
      <c r="BR35" s="28" t="str">
        <v>Küstendünen</v>
      </c>
      <c r="CE35" s="28" t="str">
        <v>Erhaltungskultur anlegen</v>
      </c>
    </row>
    <row r="36" spans="2:85" s="28" customFormat="1" ht="15" customHeight="1" x14ac:dyDescent="0.25">
      <c r="B36" s="86" t="str">
        <v>Importdatencode</v>
      </c>
      <c r="AR36" s="28" t="str">
        <v>Nordrhein-Westfalen</v>
      </c>
      <c r="AZ36" s="28" t="str">
        <v>- – kein etablierter Nachweis</v>
      </c>
      <c r="BA36" s="28" t="str">
        <v>-</v>
      </c>
      <c r="BC36" s="28" t="str">
        <v>Geschützter Biotop §25/30</v>
      </c>
      <c r="BF36" s="29"/>
      <c r="BR36" s="28" t="str">
        <v>Fels- und Steilküsten</v>
      </c>
      <c r="CE36" s="28" t="str">
        <v>Populationsstützung vornehmen</v>
      </c>
    </row>
    <row r="37" spans="2:85" s="28" customFormat="1" ht="15" customHeight="1" x14ac:dyDescent="0.25">
      <c r="B37" s="86" t="str">
        <v>Terminus (Datenkonzept)</v>
      </c>
      <c r="AR37" s="28" t="str">
        <v>Rheinland-Pfalz</v>
      </c>
      <c r="BF37" s="29"/>
      <c r="BR37" s="28" t="str">
        <v>Äcker und Ackerbrache</v>
      </c>
      <c r="CE37" s="28" t="str">
        <v>Neuansiedlung durchführen</v>
      </c>
    </row>
    <row r="38" spans="2:85" s="28" customFormat="1" ht="15" customHeight="1" x14ac:dyDescent="0.25">
      <c r="B38" s="86" t="str">
        <v>Exportfeld</v>
      </c>
      <c r="AR38" s="28" t="str">
        <v>Saarland</v>
      </c>
      <c r="BF38" s="29"/>
      <c r="BR38" s="28" t="str">
        <v>Bauwerke</v>
      </c>
    </row>
    <row r="39" spans="2:85" s="28" customFormat="1" ht="15" customHeight="1" x14ac:dyDescent="0.25">
      <c r="AR39" s="28" t="str">
        <v>Sachsen</v>
      </c>
      <c r="BF39" s="29"/>
      <c r="BR39" s="28" t="str">
        <v>Deponien und Rieselfelder</v>
      </c>
    </row>
    <row r="40" spans="2:85" s="28" customFormat="1" ht="15" customHeight="1" x14ac:dyDescent="0.25">
      <c r="AR40" s="28" t="str">
        <v>Sachsen-Anhalt</v>
      </c>
      <c r="BF40" s="29"/>
      <c r="BR40" s="28" t="str">
        <v>Feldgehölze, Gebüsche, Hecken und Gehölzkulturen</v>
      </c>
    </row>
    <row r="41" spans="2:85" s="28" customFormat="1" ht="15" customHeight="1" x14ac:dyDescent="0.25">
      <c r="AR41" s="28" t="str">
        <v>Schleswig-Holstein</v>
      </c>
      <c r="BF41" s="29"/>
      <c r="BR41" s="28" t="str">
        <v>Felsen, Block- und Schutthalden, Geröllfelder, Offene Bereiche mit Sandigem oder Bindigem Substrat</v>
      </c>
    </row>
    <row r="42" spans="2:85" s="28" customFormat="1" ht="15" customHeight="1" x14ac:dyDescent="0.25">
      <c r="AR42" s="28" t="str">
        <v>Thüringen</v>
      </c>
      <c r="BF42" s="29"/>
      <c r="BR42" s="28" t="str">
        <v>Felsen der Subalpinen bis Nivalen Stufe</v>
      </c>
    </row>
    <row r="43" spans="2:85" s="28" customFormat="1" ht="15" customHeight="1" x14ac:dyDescent="0.25">
      <c r="BF43" s="29"/>
      <c r="BR43" s="28" t="str">
        <v>Firn, Permanente Schneefelder und Gletscher</v>
      </c>
    </row>
    <row r="44" spans="2:85" s="28" customFormat="1" ht="15" customHeight="1" x14ac:dyDescent="0.25">
      <c r="BF44" s="29"/>
      <c r="BR44" s="28" t="str">
        <v>Fliessende Gewässer</v>
      </c>
    </row>
    <row r="45" spans="2:85" s="28" customFormat="1" ht="15" customHeight="1" x14ac:dyDescent="0.25">
      <c r="BF45" s="29"/>
      <c r="BR45" s="28" t="str">
        <v>Gebirgsrasen (Subalpine bis Alpine Stufe)</v>
      </c>
    </row>
    <row r="46" spans="2:85" s="28" customFormat="1" ht="15" customHeight="1" x14ac:dyDescent="0.25">
      <c r="BF46" s="29"/>
      <c r="BR46" s="28" t="str">
        <v>Gebüsche der Hochmontanen bis Subalpinen Stufe</v>
      </c>
    </row>
    <row r="47" spans="2:85" s="28" customFormat="1" ht="15" customHeight="1" x14ac:dyDescent="0.25">
      <c r="BF47" s="29"/>
      <c r="BR47" s="28" t="str">
        <v>Gewässer der Subalpinen bis Alpinen Stufe</v>
      </c>
    </row>
    <row r="48" spans="2:85" s="28" customFormat="1" ht="15" customHeight="1" x14ac:dyDescent="0.25">
      <c r="BF48" s="29"/>
      <c r="BR48" s="28" t="str">
        <v>Großseggenriede</v>
      </c>
    </row>
    <row r="49" spans="58:70" s="28" customFormat="1" ht="15" customHeight="1" x14ac:dyDescent="0.25">
      <c r="BF49" s="29"/>
      <c r="BR49" s="28" t="str">
        <v>Grundwasser und Höhlengewässer</v>
      </c>
    </row>
    <row r="50" spans="58:70" s="28" customFormat="1" ht="15" customHeight="1" x14ac:dyDescent="0.25">
      <c r="BF50" s="29"/>
      <c r="BR50" s="28" t="str">
        <v>Hoch-, Zwischen- und Übergangsmoore</v>
      </c>
    </row>
    <row r="51" spans="58:70" s="28" customFormat="1" ht="15" customHeight="1" x14ac:dyDescent="0.25">
      <c r="BF51" s="29"/>
      <c r="BR51" s="28" t="str">
        <v>Höhlen (einschl. Stollen, Brunnenschächte etc.)</v>
      </c>
    </row>
    <row r="52" spans="58:70" s="28" customFormat="1" ht="15" customHeight="1" x14ac:dyDescent="0.25">
      <c r="BF52" s="29"/>
      <c r="BR52" s="28" t="str">
        <v>Kleine, Unbefestigte Freiflächen Des Besiedelten Bereiches</v>
      </c>
    </row>
    <row r="53" spans="58:70" s="28" customFormat="1" ht="15" customHeight="1" x14ac:dyDescent="0.25">
      <c r="BF53" s="29"/>
      <c r="BR53" s="28" t="str">
        <v>Laub(Misch)Wälder und -Forste (Laubbaumanteil &gt; 50 %)</v>
      </c>
    </row>
    <row r="54" spans="58:70" s="28" customFormat="1" ht="15" customHeight="1" x14ac:dyDescent="0.25">
      <c r="BF54" s="29"/>
      <c r="BR54" s="28" t="str">
        <v>Moore der Subalpinen bis Alpinen Stufe</v>
      </c>
    </row>
    <row r="55" spans="58:70" s="28" customFormat="1" ht="15" customHeight="1" x14ac:dyDescent="0.25">
      <c r="BF55" s="29"/>
      <c r="BR55" s="28" t="str">
        <v>Nadel(Misch)Wälder und -Forste</v>
      </c>
    </row>
    <row r="56" spans="58:70" s="28" customFormat="1" ht="15" customHeight="1" x14ac:dyDescent="0.25">
      <c r="BF56" s="29"/>
      <c r="BR56" s="28" t="str">
        <v>Quellen (inkl. Quellabfluss [Krenal])</v>
      </c>
    </row>
    <row r="57" spans="58:70" s="28" customFormat="1" ht="15" customHeight="1" x14ac:dyDescent="0.25">
      <c r="BF57" s="29"/>
      <c r="BR57" s="28" t="str">
        <v>Röhrichte (ohne Brackwasserröhrichte)</v>
      </c>
    </row>
    <row r="58" spans="58:70" s="28" customFormat="1" ht="15" customHeight="1" x14ac:dyDescent="0.25">
      <c r="BF58" s="29"/>
      <c r="BR58" s="28" t="str">
        <v>Schneeböden, Schneetälchen</v>
      </c>
    </row>
    <row r="59" spans="58:70" s="28" customFormat="1" ht="15" customHeight="1" x14ac:dyDescent="0.25">
      <c r="BF59" s="29"/>
      <c r="BR59" s="28" t="str">
        <v>Stauden- und Lägerfluren der Hochmontanen bis Alpinen Stufe</v>
      </c>
    </row>
    <row r="60" spans="58:70" s="28" customFormat="1" ht="15" customHeight="1" x14ac:dyDescent="0.25">
      <c r="BF60" s="29"/>
      <c r="BR60" s="28" t="str">
        <v>Stehende Gewässer</v>
      </c>
    </row>
    <row r="61" spans="58:70" s="28" customFormat="1" ht="15" customHeight="1" x14ac:dyDescent="0.25">
      <c r="BF61" s="29"/>
      <c r="BR61" s="28" t="str">
        <v>Steinschutthalden und Schotterflächen der Subalpinen bis Alpinen Stufe</v>
      </c>
    </row>
    <row r="62" spans="58:70" s="28" customFormat="1" ht="15" customHeight="1" x14ac:dyDescent="0.25">
      <c r="BF62" s="29"/>
      <c r="BR62" s="28" t="str">
        <v>Subalpine Wälder</v>
      </c>
    </row>
    <row r="63" spans="58:70" s="28" customFormat="1" ht="15" customHeight="1" x14ac:dyDescent="0.25">
      <c r="BF63" s="29"/>
      <c r="BR63" s="28" t="str">
        <v>Trockenrasen sowie Grünland Trockener bis Frischer Standorte</v>
      </c>
    </row>
    <row r="64" spans="58:70" s="28" customFormat="1" ht="15" customHeight="1" x14ac:dyDescent="0.25">
      <c r="BF64" s="29"/>
      <c r="BR64" s="28" t="str">
        <v>Verkehrsanlagen und Plätze</v>
      </c>
    </row>
    <row r="65" spans="58:70" s="28" customFormat="1" ht="15" customHeight="1" x14ac:dyDescent="0.25">
      <c r="BF65" s="29"/>
      <c r="BR65" s="28" t="str">
        <v>Waldfreie Niedermoore und Sümpfe, Grünland Nasser bis Feuchter Standorte (ohne Röhrichte und Großseggenrieder)</v>
      </c>
    </row>
    <row r="66" spans="58:70" s="28" customFormat="1" ht="15" customHeight="1" x14ac:dyDescent="0.25">
      <c r="BF66" s="29"/>
      <c r="BR66" s="28" t="str">
        <v>Waldmäntel und Vorwälder, Spezielle Waldnutzungsformen</v>
      </c>
    </row>
    <row r="67" spans="58:70" s="28" customFormat="1" ht="15" customHeight="1" x14ac:dyDescent="0.25">
      <c r="BF67" s="29"/>
      <c r="BR67" s="28" t="str">
        <v>Wald- und Ufersäume, Staudenfluren</v>
      </c>
    </row>
    <row r="68" spans="58:70" s="28" customFormat="1" ht="15" customHeight="1" x14ac:dyDescent="0.25">
      <c r="BF68" s="29"/>
      <c r="BR68" s="28" t="str">
        <v>Zwergstrauchheiden</v>
      </c>
    </row>
    <row r="69" spans="58:70" s="28" customFormat="1" ht="15" customHeight="1" x14ac:dyDescent="0.25">
      <c r="BF69" s="29"/>
      <c r="BR69" s="28" t="str">
        <v>Zwergstrauchheiden der Subalpinen bis Alpinen Stufe</v>
      </c>
    </row>
    <row r="70" spans="58:70" s="28" customFormat="1" ht="15" customHeight="1" x14ac:dyDescent="0.25">
      <c r="BF70" s="29"/>
    </row>
    <row r="71" spans="58:70" s="28" customFormat="1" ht="15" customHeight="1" x14ac:dyDescent="0.25">
      <c r="BF71" s="29"/>
    </row>
    <row r="72" spans="58:70" s="28" customFormat="1" ht="15" customHeight="1" x14ac:dyDescent="0.25">
      <c r="BF72" s="29"/>
    </row>
    <row r="73" spans="58:70" s="28" customFormat="1" ht="15" customHeight="1" x14ac:dyDescent="0.25">
      <c r="BF73" s="29"/>
    </row>
    <row r="74" spans="58:70" s="28" customFormat="1" ht="15" customHeight="1" x14ac:dyDescent="0.25">
      <c r="BF74" s="29"/>
    </row>
    <row r="75" spans="58:70" s="28" customFormat="1" ht="15" customHeight="1" x14ac:dyDescent="0.25">
      <c r="BF75" s="29"/>
    </row>
    <row r="76" spans="58:70" s="28" customFormat="1" ht="15" customHeight="1" x14ac:dyDescent="0.25">
      <c r="BF76" s="29"/>
    </row>
    <row r="77" spans="58:70" s="28" customFormat="1" ht="15" customHeight="1" x14ac:dyDescent="0.25">
      <c r="BF77" s="29"/>
    </row>
    <row r="78" spans="58:70" s="28" customFormat="1" ht="15" customHeight="1" x14ac:dyDescent="0.25">
      <c r="BF78" s="29"/>
    </row>
    <row r="79" spans="58:70" s="28" customFormat="1" ht="15" customHeight="1" x14ac:dyDescent="0.25">
      <c r="BF79" s="29"/>
    </row>
    <row r="80" spans="58:70" s="28" customFormat="1" ht="15" customHeight="1" x14ac:dyDescent="0.25">
      <c r="BF80" s="29"/>
    </row>
    <row r="81" spans="58:58" s="28" customFormat="1" ht="15" customHeight="1" x14ac:dyDescent="0.25">
      <c r="BF81" s="29"/>
    </row>
    <row r="82" spans="58:58" s="28" customFormat="1" ht="15" customHeight="1" x14ac:dyDescent="0.25">
      <c r="BF82" s="29"/>
    </row>
    <row r="83" spans="58:58" s="28" customFormat="1" ht="15" customHeight="1" x14ac:dyDescent="0.25">
      <c r="BF83" s="29"/>
    </row>
    <row r="84" spans="58:58" s="28" customFormat="1" ht="15" customHeight="1" x14ac:dyDescent="0.25">
      <c r="BF84" s="29"/>
    </row>
    <row r="85" spans="58:58" s="28" customFormat="1" ht="15" customHeight="1" x14ac:dyDescent="0.25">
      <c r="BF85" s="29"/>
    </row>
    <row r="86" spans="58:58" s="28" customFormat="1" ht="15" customHeight="1" x14ac:dyDescent="0.25">
      <c r="BF86" s="29"/>
    </row>
    <row r="87" spans="58:58" s="28" customFormat="1" ht="15" customHeight="1" x14ac:dyDescent="0.25">
      <c r="BF87" s="29"/>
    </row>
    <row r="88" spans="58:58" s="28" customFormat="1" ht="15" customHeight="1" x14ac:dyDescent="0.25">
      <c r="BF88" s="29"/>
    </row>
    <row r="89" spans="58:58" s="28" customFormat="1" ht="15" customHeight="1" x14ac:dyDescent="0.25">
      <c r="BF89" s="29"/>
    </row>
    <row r="90" spans="58:58" s="28" customFormat="1" ht="15" customHeight="1" x14ac:dyDescent="0.25">
      <c r="BF90" s="29"/>
    </row>
    <row r="91" spans="58:58" s="28" customFormat="1" ht="15" customHeight="1" x14ac:dyDescent="0.25">
      <c r="BF91" s="29"/>
    </row>
    <row r="92" spans="58:58" s="28" customFormat="1" ht="15" customHeight="1" x14ac:dyDescent="0.25">
      <c r="BF92" s="29"/>
    </row>
    <row r="93" spans="58:58" s="28" customFormat="1" ht="15" customHeight="1" x14ac:dyDescent="0.25">
      <c r="BF93" s="29"/>
    </row>
    <row r="94" spans="58:58" s="28" customFormat="1" ht="15" customHeight="1" x14ac:dyDescent="0.25">
      <c r="BF94" s="29"/>
    </row>
    <row r="95" spans="58:58" s="28" customFormat="1" ht="15" customHeight="1" x14ac:dyDescent="0.25">
      <c r="BF95" s="29"/>
    </row>
    <row r="96" spans="58:58" s="28" customFormat="1" ht="15" customHeight="1" x14ac:dyDescent="0.25">
      <c r="BF96" s="29"/>
    </row>
    <row r="97" spans="58:58" s="28" customFormat="1" ht="15" customHeight="1" x14ac:dyDescent="0.25">
      <c r="BF97" s="29"/>
    </row>
    <row r="98" spans="58:58" s="28" customFormat="1" ht="15" customHeight="1" x14ac:dyDescent="0.25">
      <c r="BF98" s="29"/>
    </row>
    <row r="99" spans="58:58" s="28" customFormat="1" ht="15" customHeight="1" x14ac:dyDescent="0.25">
      <c r="BF99" s="29"/>
    </row>
    <row r="100" spans="58:58" s="28" customFormat="1" ht="15" customHeight="1" x14ac:dyDescent="0.25">
      <c r="BF100" s="29"/>
    </row>
    <row r="101" spans="58:58" s="28" customFormat="1" ht="15" customHeight="1" x14ac:dyDescent="0.25">
      <c r="BF101" s="29"/>
    </row>
    <row r="102" spans="58:58" s="28" customFormat="1" ht="15" customHeight="1" x14ac:dyDescent="0.25">
      <c r="BF102" s="29"/>
    </row>
    <row r="103" spans="58:58" s="28" customFormat="1" ht="15" customHeight="1" x14ac:dyDescent="0.25">
      <c r="BF103" s="29"/>
    </row>
    <row r="104" spans="58:58" s="28" customFormat="1" ht="15" customHeight="1" x14ac:dyDescent="0.25">
      <c r="BF104" s="29"/>
    </row>
    <row r="105" spans="58:58" s="28" customFormat="1" ht="15" customHeight="1" x14ac:dyDescent="0.25">
      <c r="BF105" s="29"/>
    </row>
    <row r="106" spans="58:58" s="28" customFormat="1" ht="15" customHeight="1" x14ac:dyDescent="0.25">
      <c r="BF106" s="29"/>
    </row>
    <row r="107" spans="58:58" s="28" customFormat="1" ht="15" customHeight="1" x14ac:dyDescent="0.25">
      <c r="BF107" s="29"/>
    </row>
    <row r="108" spans="58:58" s="28" customFormat="1" ht="15" customHeight="1" x14ac:dyDescent="0.25">
      <c r="BF108" s="29"/>
    </row>
    <row r="109" spans="58:58" s="28" customFormat="1" ht="15" customHeight="1" x14ac:dyDescent="0.25">
      <c r="BF109" s="29"/>
    </row>
    <row r="110" spans="58:58" s="28" customFormat="1" ht="15" customHeight="1" x14ac:dyDescent="0.25">
      <c r="BF110" s="29"/>
    </row>
    <row r="111" spans="58:58" s="28" customFormat="1" ht="15" customHeight="1" x14ac:dyDescent="0.25">
      <c r="BF111" s="29"/>
    </row>
    <row r="112" spans="58:58" s="28" customFormat="1" ht="15" customHeight="1" x14ac:dyDescent="0.25">
      <c r="BF112" s="29"/>
    </row>
    <row r="113" spans="58:58" s="28" customFormat="1" ht="15" customHeight="1" x14ac:dyDescent="0.25">
      <c r="BF113" s="29"/>
    </row>
    <row r="114" spans="58:58" s="28" customFormat="1" ht="15" customHeight="1" x14ac:dyDescent="0.25">
      <c r="BF114" s="29"/>
    </row>
    <row r="115" spans="58:58" s="28" customFormat="1" ht="15" customHeight="1" x14ac:dyDescent="0.25">
      <c r="BF115" s="29"/>
    </row>
    <row r="116" spans="58:58" s="28" customFormat="1" ht="15" customHeight="1" x14ac:dyDescent="0.25">
      <c r="BF116" s="29"/>
    </row>
    <row r="117" spans="58:58" s="28" customFormat="1" ht="15" customHeight="1" x14ac:dyDescent="0.25">
      <c r="BF117" s="29"/>
    </row>
    <row r="118" spans="58:58" s="28" customFormat="1" ht="15" customHeight="1" x14ac:dyDescent="0.25">
      <c r="BF118" s="29"/>
    </row>
    <row r="119" spans="58:58" s="28" customFormat="1" ht="15" customHeight="1" x14ac:dyDescent="0.25">
      <c r="BF119" s="29"/>
    </row>
    <row r="120" spans="58:58" s="28" customFormat="1" ht="15" customHeight="1" x14ac:dyDescent="0.25">
      <c r="BF120" s="29"/>
    </row>
    <row r="121" spans="58:58" s="28" customFormat="1" ht="15" customHeight="1" x14ac:dyDescent="0.25">
      <c r="BF121" s="29"/>
    </row>
    <row r="122" spans="58:58" s="28" customFormat="1" ht="15" customHeight="1" x14ac:dyDescent="0.25">
      <c r="BF122" s="29"/>
    </row>
    <row r="123" spans="58:58" s="28" customFormat="1" ht="15" customHeight="1" x14ac:dyDescent="0.25">
      <c r="BF123" s="29"/>
    </row>
    <row r="124" spans="58:58" s="28" customFormat="1" ht="15" customHeight="1" x14ac:dyDescent="0.25">
      <c r="BF124" s="29"/>
    </row>
    <row r="125" spans="58:58" s="28" customFormat="1" ht="15" customHeight="1" x14ac:dyDescent="0.25">
      <c r="BF125" s="29"/>
    </row>
    <row r="126" spans="58:58" s="28" customFormat="1" ht="15" customHeight="1" x14ac:dyDescent="0.25">
      <c r="BF126" s="29"/>
    </row>
    <row r="127" spans="58:58" s="28" customFormat="1" ht="15" customHeight="1" x14ac:dyDescent="0.25">
      <c r="BF127" s="29"/>
    </row>
    <row r="128" spans="58:58" s="28" customFormat="1" ht="15" customHeight="1" x14ac:dyDescent="0.25">
      <c r="BF128" s="29"/>
    </row>
    <row r="129" spans="58:58" s="28" customFormat="1" ht="15" customHeight="1" x14ac:dyDescent="0.25">
      <c r="BF129" s="29"/>
    </row>
    <row r="130" spans="58:58" s="28" customFormat="1" ht="15" customHeight="1" x14ac:dyDescent="0.25">
      <c r="BF130" s="29"/>
    </row>
    <row r="131" spans="58:58" s="28" customFormat="1" ht="15" customHeight="1" x14ac:dyDescent="0.25">
      <c r="BF131" s="29"/>
    </row>
    <row r="132" spans="58:58" s="28" customFormat="1" ht="15" customHeight="1" x14ac:dyDescent="0.25">
      <c r="BF132" s="29"/>
    </row>
    <row r="133" spans="58:58" s="28" customFormat="1" ht="15" customHeight="1" x14ac:dyDescent="0.25">
      <c r="BF133" s="29"/>
    </row>
    <row r="134" spans="58:58" s="28" customFormat="1" ht="15" customHeight="1" x14ac:dyDescent="0.25">
      <c r="BF134" s="29"/>
    </row>
    <row r="135" spans="58:58" s="28" customFormat="1" ht="15" customHeight="1" x14ac:dyDescent="0.25">
      <c r="BF135" s="29"/>
    </row>
    <row r="136" spans="58:58" s="28" customFormat="1" ht="15" customHeight="1" x14ac:dyDescent="0.25">
      <c r="BF136" s="29"/>
    </row>
    <row r="137" spans="58:58" s="28" customFormat="1" ht="15" customHeight="1" x14ac:dyDescent="0.25">
      <c r="BF137" s="29"/>
    </row>
    <row r="138" spans="58:58" s="28" customFormat="1" ht="15" customHeight="1" x14ac:dyDescent="0.25">
      <c r="BF138" s="29"/>
    </row>
    <row r="139" spans="58:58" s="28" customFormat="1" ht="15" customHeight="1" x14ac:dyDescent="0.25">
      <c r="BF139" s="29"/>
    </row>
    <row r="140" spans="58:58" s="28" customFormat="1" ht="15" customHeight="1" x14ac:dyDescent="0.25">
      <c r="BF140" s="29"/>
    </row>
    <row r="141" spans="58:58" s="28" customFormat="1" ht="15" customHeight="1" x14ac:dyDescent="0.25">
      <c r="BF141" s="29"/>
    </row>
    <row r="142" spans="58:58" s="28" customFormat="1" ht="15" customHeight="1" x14ac:dyDescent="0.25">
      <c r="BF142" s="29"/>
    </row>
    <row r="143" spans="58:58" s="28" customFormat="1" ht="15" customHeight="1" x14ac:dyDescent="0.25">
      <c r="BF143" s="29"/>
    </row>
    <row r="144" spans="58:58" s="28" customFormat="1" ht="15" customHeight="1" x14ac:dyDescent="0.25">
      <c r="BF144" s="29"/>
    </row>
    <row r="145" spans="58:58" s="28" customFormat="1" ht="15" customHeight="1" x14ac:dyDescent="0.25">
      <c r="BF145" s="29"/>
    </row>
    <row r="146" spans="58:58" s="28" customFormat="1" ht="15" customHeight="1" x14ac:dyDescent="0.25">
      <c r="BF146" s="29"/>
    </row>
    <row r="147" spans="58:58" s="28" customFormat="1" ht="15" customHeight="1" x14ac:dyDescent="0.25">
      <c r="BF147" s="29"/>
    </row>
    <row r="148" spans="58:58" s="28" customFormat="1" ht="15" customHeight="1" x14ac:dyDescent="0.25">
      <c r="BF148" s="29"/>
    </row>
    <row r="149" spans="58:58" s="28" customFormat="1" ht="15" customHeight="1" x14ac:dyDescent="0.25">
      <c r="BF149" s="29"/>
    </row>
    <row r="150" spans="58:58" s="28" customFormat="1" ht="15" customHeight="1" x14ac:dyDescent="0.25">
      <c r="BF150" s="29"/>
    </row>
    <row r="151" spans="58:58" s="28" customFormat="1" ht="15" customHeight="1" x14ac:dyDescent="0.25">
      <c r="BF151" s="29"/>
    </row>
    <row r="152" spans="58:58" s="28" customFormat="1" ht="15" customHeight="1" x14ac:dyDescent="0.25">
      <c r="BF152" s="29"/>
    </row>
    <row r="153" spans="58:58" s="28" customFormat="1" ht="15" customHeight="1" x14ac:dyDescent="0.25">
      <c r="BF153" s="29"/>
    </row>
    <row r="154" spans="58:58" s="28" customFormat="1" ht="15" customHeight="1" x14ac:dyDescent="0.25">
      <c r="BF154" s="29"/>
    </row>
    <row r="155" spans="58:58" s="28" customFormat="1" ht="15" customHeight="1" x14ac:dyDescent="0.25">
      <c r="BF155" s="29"/>
    </row>
    <row r="156" spans="58:58" s="28" customFormat="1" ht="15" customHeight="1" x14ac:dyDescent="0.25">
      <c r="BF156" s="29"/>
    </row>
    <row r="157" spans="58:58" s="28" customFormat="1" ht="15" customHeight="1" x14ac:dyDescent="0.25">
      <c r="BF157" s="29"/>
    </row>
    <row r="158" spans="58:58" s="28" customFormat="1" ht="15" customHeight="1" x14ac:dyDescent="0.25">
      <c r="BF158" s="29"/>
    </row>
    <row r="159" spans="58:58" s="28" customFormat="1" ht="15" customHeight="1" x14ac:dyDescent="0.25">
      <c r="BF159" s="29"/>
    </row>
    <row r="160" spans="58:58" s="28" customFormat="1" ht="15" customHeight="1" x14ac:dyDescent="0.25">
      <c r="BF160" s="29"/>
    </row>
    <row r="161" spans="58:58" s="28" customFormat="1" ht="15" customHeight="1" x14ac:dyDescent="0.25">
      <c r="BF161" s="29"/>
    </row>
    <row r="162" spans="58:58" s="28" customFormat="1" ht="15" customHeight="1" x14ac:dyDescent="0.25">
      <c r="BF162" s="29"/>
    </row>
    <row r="163" spans="58:58" s="28" customFormat="1" ht="15" customHeight="1" x14ac:dyDescent="0.25">
      <c r="BF163" s="29"/>
    </row>
    <row r="164" spans="58:58" s="28" customFormat="1" ht="15" customHeight="1" x14ac:dyDescent="0.25">
      <c r="BF164" s="29"/>
    </row>
    <row r="165" spans="58:58" s="28" customFormat="1" ht="15" customHeight="1" x14ac:dyDescent="0.25">
      <c r="BF165" s="29"/>
    </row>
    <row r="166" spans="58:58" s="28" customFormat="1" ht="15" customHeight="1" x14ac:dyDescent="0.25">
      <c r="BF166" s="29"/>
    </row>
    <row r="167" spans="58:58" s="28" customFormat="1" ht="15" customHeight="1" x14ac:dyDescent="0.25">
      <c r="BF167" s="29"/>
    </row>
    <row r="168" spans="58:58" s="28" customFormat="1" ht="15" customHeight="1" x14ac:dyDescent="0.25">
      <c r="BF168" s="29"/>
    </row>
    <row r="169" spans="58:58" s="28" customFormat="1" ht="15" customHeight="1" x14ac:dyDescent="0.25">
      <c r="BF169" s="29"/>
    </row>
    <row r="170" spans="58:58" s="28" customFormat="1" ht="15" customHeight="1" x14ac:dyDescent="0.25">
      <c r="BF170" s="29"/>
    </row>
    <row r="171" spans="58:58" s="28" customFormat="1" ht="15" customHeight="1" x14ac:dyDescent="0.25">
      <c r="BF171" s="29"/>
    </row>
    <row r="172" spans="58:58" s="28" customFormat="1" ht="15" customHeight="1" x14ac:dyDescent="0.25">
      <c r="BF172" s="29"/>
    </row>
    <row r="173" spans="58:58" s="28" customFormat="1" ht="15" customHeight="1" x14ac:dyDescent="0.25">
      <c r="BF173" s="29"/>
    </row>
    <row r="174" spans="58:58" s="28" customFormat="1" ht="15" customHeight="1" x14ac:dyDescent="0.25">
      <c r="BF174" s="29"/>
    </row>
    <row r="175" spans="58:58" s="28" customFormat="1" ht="15" customHeight="1" x14ac:dyDescent="0.25">
      <c r="BF175" s="29"/>
    </row>
    <row r="176" spans="58:58" s="28" customFormat="1" ht="15" customHeight="1" x14ac:dyDescent="0.25">
      <c r="BF176" s="29"/>
    </row>
    <row r="177" spans="58:58" s="28" customFormat="1" ht="15" customHeight="1" x14ac:dyDescent="0.25">
      <c r="BF177" s="29"/>
    </row>
    <row r="178" spans="58:58" s="28" customFormat="1" ht="15" customHeight="1" x14ac:dyDescent="0.25">
      <c r="BF178" s="29"/>
    </row>
    <row r="179" spans="58:58" s="28" customFormat="1" ht="15" customHeight="1" x14ac:dyDescent="0.25">
      <c r="BF179" s="29"/>
    </row>
    <row r="180" spans="58:58" s="28" customFormat="1" ht="15" customHeight="1" x14ac:dyDescent="0.25">
      <c r="BF180" s="29"/>
    </row>
    <row r="181" spans="58:58" s="28" customFormat="1" ht="15" customHeight="1" x14ac:dyDescent="0.25">
      <c r="BF181" s="29"/>
    </row>
    <row r="182" spans="58:58" s="28" customFormat="1" ht="15" customHeight="1" x14ac:dyDescent="0.25">
      <c r="BF182" s="29"/>
    </row>
    <row r="183" spans="58:58" s="28" customFormat="1" ht="15" customHeight="1" x14ac:dyDescent="0.25">
      <c r="BF183" s="29"/>
    </row>
    <row r="184" spans="58:58" s="28" customFormat="1" ht="15" customHeight="1" x14ac:dyDescent="0.25">
      <c r="BF184" s="29"/>
    </row>
    <row r="185" spans="58:58" s="28" customFormat="1" ht="15" customHeight="1" x14ac:dyDescent="0.25">
      <c r="BF185" s="29"/>
    </row>
    <row r="186" spans="58:58" s="28" customFormat="1" ht="15" customHeight="1" x14ac:dyDescent="0.25">
      <c r="BF186" s="29"/>
    </row>
    <row r="187" spans="58:58" s="28" customFormat="1" ht="15" customHeight="1" x14ac:dyDescent="0.25">
      <c r="BF187" s="29"/>
    </row>
    <row r="188" spans="58:58" s="28" customFormat="1" ht="15" customHeight="1" x14ac:dyDescent="0.25">
      <c r="BF188" s="29"/>
    </row>
    <row r="189" spans="58:58" s="28" customFormat="1" ht="15" customHeight="1" x14ac:dyDescent="0.25">
      <c r="BF189" s="29"/>
    </row>
    <row r="190" spans="58:58" s="28" customFormat="1" ht="15" customHeight="1" x14ac:dyDescent="0.25">
      <c r="BF190" s="29"/>
    </row>
    <row r="191" spans="58:58" s="28" customFormat="1" ht="15" customHeight="1" x14ac:dyDescent="0.25">
      <c r="BF191" s="29"/>
    </row>
    <row r="192" spans="58:58" s="28" customFormat="1" ht="15" customHeight="1" x14ac:dyDescent="0.25">
      <c r="BF192" s="29"/>
    </row>
    <row r="193" spans="58:58" s="28" customFormat="1" ht="15" customHeight="1" x14ac:dyDescent="0.25">
      <c r="BF193" s="29"/>
    </row>
    <row r="194" spans="58:58" s="28" customFormat="1" ht="15" customHeight="1" x14ac:dyDescent="0.25">
      <c r="BF194" s="29"/>
    </row>
    <row r="195" spans="58:58" s="28" customFormat="1" ht="15" customHeight="1" x14ac:dyDescent="0.25">
      <c r="BF195" s="29"/>
    </row>
    <row r="196" spans="58:58" s="28" customFormat="1" ht="15" customHeight="1" x14ac:dyDescent="0.25">
      <c r="BF196" s="29"/>
    </row>
    <row r="197" spans="58:58" s="28" customFormat="1" ht="15" customHeight="1" x14ac:dyDescent="0.25">
      <c r="BF197" s="29"/>
    </row>
    <row r="198" spans="58:58" s="28" customFormat="1" ht="15" customHeight="1" x14ac:dyDescent="0.25">
      <c r="BF198" s="29"/>
    </row>
    <row r="199" spans="58:58" s="28" customFormat="1" ht="15" customHeight="1" x14ac:dyDescent="0.25">
      <c r="BF199" s="29"/>
    </row>
    <row r="200" spans="58:58" s="28" customFormat="1" ht="15" customHeight="1" x14ac:dyDescent="0.25">
      <c r="BF200" s="29"/>
    </row>
    <row r="201" spans="58:58" s="28" customFormat="1" ht="15" customHeight="1" x14ac:dyDescent="0.25">
      <c r="BF201" s="29"/>
    </row>
    <row r="202" spans="58:58" s="28" customFormat="1" ht="15" customHeight="1" x14ac:dyDescent="0.25">
      <c r="BF202" s="29"/>
    </row>
    <row r="203" spans="58:58" s="28" customFormat="1" ht="15" customHeight="1" x14ac:dyDescent="0.25">
      <c r="BF203" s="29"/>
    </row>
    <row r="204" spans="58:58" s="28" customFormat="1" ht="15" customHeight="1" x14ac:dyDescent="0.25">
      <c r="BF204" s="29"/>
    </row>
    <row r="205" spans="58:58" s="28" customFormat="1" ht="15" customHeight="1" x14ac:dyDescent="0.25">
      <c r="BF205" s="29"/>
    </row>
    <row r="206" spans="58:58" s="28" customFormat="1" ht="15" customHeight="1" x14ac:dyDescent="0.25">
      <c r="BF206" s="29"/>
    </row>
    <row r="207" spans="58:58" s="28" customFormat="1" ht="15" customHeight="1" x14ac:dyDescent="0.25">
      <c r="BF207" s="29"/>
    </row>
    <row r="208" spans="58:58" s="28" customFormat="1" ht="15" customHeight="1" x14ac:dyDescent="0.25">
      <c r="BF208" s="29"/>
    </row>
    <row r="209" spans="58:58" s="28" customFormat="1" ht="15" customHeight="1" x14ac:dyDescent="0.25">
      <c r="BF209" s="29"/>
    </row>
    <row r="210" spans="58:58" s="28" customFormat="1" ht="15" customHeight="1" x14ac:dyDescent="0.25">
      <c r="BF210" s="29"/>
    </row>
    <row r="211" spans="58:58" s="28" customFormat="1" ht="15" customHeight="1" x14ac:dyDescent="0.25">
      <c r="BF211" s="29"/>
    </row>
    <row r="212" spans="58:58" s="28" customFormat="1" ht="15" customHeight="1" x14ac:dyDescent="0.25">
      <c r="BF212" s="29"/>
    </row>
    <row r="213" spans="58:58" s="28" customFormat="1" ht="15" customHeight="1" x14ac:dyDescent="0.25">
      <c r="BF213" s="29"/>
    </row>
    <row r="214" spans="58:58" s="28" customFormat="1" ht="15" customHeight="1" x14ac:dyDescent="0.25">
      <c r="BF214" s="29"/>
    </row>
    <row r="215" spans="58:58" s="28" customFormat="1" ht="15" customHeight="1" x14ac:dyDescent="0.25">
      <c r="BF215" s="29"/>
    </row>
    <row r="216" spans="58:58" s="28" customFormat="1" ht="15" customHeight="1" x14ac:dyDescent="0.25">
      <c r="BF216" s="29"/>
    </row>
    <row r="217" spans="58:58" s="28" customFormat="1" ht="15" customHeight="1" x14ac:dyDescent="0.25">
      <c r="BF217" s="29"/>
    </row>
    <row r="218" spans="58:58" s="28" customFormat="1" ht="15" customHeight="1" x14ac:dyDescent="0.25">
      <c r="BF218" s="29"/>
    </row>
    <row r="219" spans="58:58" s="28" customFormat="1" ht="15" customHeight="1" x14ac:dyDescent="0.25">
      <c r="BF219" s="29"/>
    </row>
    <row r="220" spans="58:58" s="28" customFormat="1" ht="15" customHeight="1" x14ac:dyDescent="0.25">
      <c r="BF220" s="29"/>
    </row>
    <row r="221" spans="58:58" s="28" customFormat="1" ht="15" customHeight="1" x14ac:dyDescent="0.25">
      <c r="BF221" s="29"/>
    </row>
    <row r="222" spans="58:58" s="28" customFormat="1" ht="15" customHeight="1" x14ac:dyDescent="0.25">
      <c r="BF222" s="29"/>
    </row>
    <row r="223" spans="58:58" s="28" customFormat="1" ht="15" customHeight="1" x14ac:dyDescent="0.25">
      <c r="BF223" s="29"/>
    </row>
    <row r="224" spans="58:58" s="28" customFormat="1" ht="15" customHeight="1" x14ac:dyDescent="0.25">
      <c r="BF224" s="29"/>
    </row>
    <row r="225" spans="58:58" s="28" customFormat="1" ht="15" customHeight="1" x14ac:dyDescent="0.25">
      <c r="BF225" s="29"/>
    </row>
    <row r="226" spans="58:58" s="28" customFormat="1" ht="15" customHeight="1" x14ac:dyDescent="0.25">
      <c r="BF226" s="29"/>
    </row>
    <row r="227" spans="58:58" s="28" customFormat="1" ht="15" customHeight="1" x14ac:dyDescent="0.25">
      <c r="BF227" s="29"/>
    </row>
    <row r="228" spans="58:58" s="28" customFormat="1" ht="15" customHeight="1" x14ac:dyDescent="0.25">
      <c r="BF228" s="29"/>
    </row>
    <row r="229" spans="58:58" s="28" customFormat="1" ht="15" customHeight="1" x14ac:dyDescent="0.25">
      <c r="BF229" s="29"/>
    </row>
    <row r="230" spans="58:58" s="28" customFormat="1" ht="15" customHeight="1" x14ac:dyDescent="0.25">
      <c r="BF230" s="29"/>
    </row>
    <row r="231" spans="58:58" s="28" customFormat="1" ht="15" customHeight="1" x14ac:dyDescent="0.25">
      <c r="BF231" s="29"/>
    </row>
    <row r="232" spans="58:58" s="28" customFormat="1" ht="15" customHeight="1" x14ac:dyDescent="0.25">
      <c r="BF232" s="29"/>
    </row>
    <row r="233" spans="58:58" s="28" customFormat="1" ht="15" customHeight="1" x14ac:dyDescent="0.25">
      <c r="BF233" s="29"/>
    </row>
    <row r="234" spans="58:58" s="28" customFormat="1" ht="15" customHeight="1" x14ac:dyDescent="0.25">
      <c r="BF234" s="29"/>
    </row>
    <row r="235" spans="58:58" s="28" customFormat="1" ht="15" customHeight="1" x14ac:dyDescent="0.25">
      <c r="BF235" s="29"/>
    </row>
    <row r="236" spans="58:58" s="28" customFormat="1" ht="15" customHeight="1" x14ac:dyDescent="0.25">
      <c r="BF236" s="29"/>
    </row>
    <row r="237" spans="58:58" s="28" customFormat="1" ht="15" customHeight="1" x14ac:dyDescent="0.25">
      <c r="BF237" s="29"/>
    </row>
    <row r="238" spans="58:58" s="28" customFormat="1" ht="15" customHeight="1" x14ac:dyDescent="0.25">
      <c r="BF238" s="29"/>
    </row>
    <row r="239" spans="58:58" s="28" customFormat="1" ht="15" customHeight="1" x14ac:dyDescent="0.25">
      <c r="BF239" s="29"/>
    </row>
    <row r="240" spans="58:58" s="28" customFormat="1" ht="15" customHeight="1" x14ac:dyDescent="0.25">
      <c r="BF240" s="29"/>
    </row>
    <row r="241" spans="58:58" s="28" customFormat="1" ht="15" customHeight="1" x14ac:dyDescent="0.25">
      <c r="BF241" s="29"/>
    </row>
    <row r="242" spans="58:58" s="28" customFormat="1" ht="15" customHeight="1" x14ac:dyDescent="0.25">
      <c r="BF242" s="29"/>
    </row>
    <row r="243" spans="58:58" s="28" customFormat="1" ht="15" customHeight="1" x14ac:dyDescent="0.25">
      <c r="BF243" s="29"/>
    </row>
    <row r="244" spans="58:58" s="28" customFormat="1" ht="15" customHeight="1" x14ac:dyDescent="0.25">
      <c r="BF244" s="29"/>
    </row>
    <row r="245" spans="58:58" s="28" customFormat="1" ht="15" customHeight="1" x14ac:dyDescent="0.25">
      <c r="BF245" s="29"/>
    </row>
    <row r="246" spans="58:58" s="28" customFormat="1" ht="15" customHeight="1" x14ac:dyDescent="0.25">
      <c r="BF246" s="29"/>
    </row>
    <row r="247" spans="58:58" s="28" customFormat="1" ht="15" customHeight="1" x14ac:dyDescent="0.25">
      <c r="BF247" s="29"/>
    </row>
    <row r="248" spans="58:58" s="28" customFormat="1" ht="15" customHeight="1" x14ac:dyDescent="0.25">
      <c r="BF248" s="29"/>
    </row>
    <row r="249" spans="58:58" s="28" customFormat="1" ht="15" customHeight="1" x14ac:dyDescent="0.25">
      <c r="BF249" s="29"/>
    </row>
    <row r="250" spans="58:58" s="28" customFormat="1" ht="15" customHeight="1" x14ac:dyDescent="0.25">
      <c r="BF250" s="29"/>
    </row>
    <row r="251" spans="58:58" s="28" customFormat="1" ht="15" customHeight="1" x14ac:dyDescent="0.25">
      <c r="BF251" s="29"/>
    </row>
    <row r="252" spans="58:58" s="28" customFormat="1" ht="15" customHeight="1" x14ac:dyDescent="0.25">
      <c r="BF252" s="29"/>
    </row>
    <row r="253" spans="58:58" s="28" customFormat="1" ht="15" customHeight="1" x14ac:dyDescent="0.25">
      <c r="BF253" s="29"/>
    </row>
    <row r="254" spans="58:58" s="28" customFormat="1" ht="15" customHeight="1" x14ac:dyDescent="0.25">
      <c r="BF254" s="29"/>
    </row>
    <row r="255" spans="58:58" s="28" customFormat="1" ht="15" customHeight="1" x14ac:dyDescent="0.25">
      <c r="BF255" s="29"/>
    </row>
    <row r="256" spans="58:58" s="28" customFormat="1" ht="15" customHeight="1" x14ac:dyDescent="0.25">
      <c r="BF256" s="29"/>
    </row>
    <row r="257" spans="58:58" s="28" customFormat="1" ht="15" customHeight="1" x14ac:dyDescent="0.25">
      <c r="BF257" s="29"/>
    </row>
    <row r="258" spans="58:58" s="28" customFormat="1" ht="15" customHeight="1" x14ac:dyDescent="0.25">
      <c r="BF258" s="29"/>
    </row>
    <row r="259" spans="58:58" s="28" customFormat="1" ht="15" customHeight="1" x14ac:dyDescent="0.25">
      <c r="BF259" s="29"/>
    </row>
    <row r="260" spans="58:58" s="28" customFormat="1" ht="15" customHeight="1" x14ac:dyDescent="0.25">
      <c r="BF260" s="29"/>
    </row>
    <row r="261" spans="58:58" s="28" customFormat="1" ht="15" customHeight="1" x14ac:dyDescent="0.25">
      <c r="BF261" s="29"/>
    </row>
    <row r="262" spans="58:58" s="28" customFormat="1" ht="15" customHeight="1" x14ac:dyDescent="0.25">
      <c r="BF262" s="29"/>
    </row>
    <row r="263" spans="58:58" s="28" customFormat="1" ht="15" customHeight="1" x14ac:dyDescent="0.25">
      <c r="BF263" s="29"/>
    </row>
    <row r="264" spans="58:58" s="28" customFormat="1" ht="15" customHeight="1" x14ac:dyDescent="0.25">
      <c r="BF264" s="29"/>
    </row>
    <row r="265" spans="58:58" s="28" customFormat="1" ht="15" customHeight="1" x14ac:dyDescent="0.25">
      <c r="BF265" s="29"/>
    </row>
    <row r="266" spans="58:58" s="28" customFormat="1" ht="15" customHeight="1" x14ac:dyDescent="0.25">
      <c r="BF266" s="29"/>
    </row>
    <row r="267" spans="58:58" s="28" customFormat="1" ht="15" customHeight="1" x14ac:dyDescent="0.25">
      <c r="BF267" s="29"/>
    </row>
    <row r="268" spans="58:58" s="28" customFormat="1" ht="15" customHeight="1" x14ac:dyDescent="0.25">
      <c r="BF268" s="29"/>
    </row>
    <row r="269" spans="58:58" s="28" customFormat="1" ht="15" customHeight="1" x14ac:dyDescent="0.25">
      <c r="BF269" s="29"/>
    </row>
    <row r="270" spans="58:58" s="28" customFormat="1" ht="15" customHeight="1" x14ac:dyDescent="0.25">
      <c r="BF270" s="29"/>
    </row>
    <row r="271" spans="58:58" s="28" customFormat="1" ht="15" customHeight="1" x14ac:dyDescent="0.25">
      <c r="BF271" s="29"/>
    </row>
    <row r="272" spans="58:58" s="28" customFormat="1" ht="15" customHeight="1" x14ac:dyDescent="0.25">
      <c r="BF272" s="29"/>
    </row>
    <row r="273" spans="58:58" s="28" customFormat="1" ht="15" customHeight="1" x14ac:dyDescent="0.25">
      <c r="BF273" s="29"/>
    </row>
    <row r="274" spans="58:58" s="28" customFormat="1" ht="15" customHeight="1" x14ac:dyDescent="0.25">
      <c r="BF274" s="29"/>
    </row>
    <row r="275" spans="58:58" s="28" customFormat="1" ht="15" customHeight="1" x14ac:dyDescent="0.25">
      <c r="BF275" s="29"/>
    </row>
    <row r="276" spans="58:58" s="28" customFormat="1" ht="15" customHeight="1" x14ac:dyDescent="0.25">
      <c r="BF276" s="29"/>
    </row>
    <row r="277" spans="58:58" s="28" customFormat="1" ht="15" customHeight="1" x14ac:dyDescent="0.25">
      <c r="BF277" s="29"/>
    </row>
    <row r="278" spans="58:58" s="28" customFormat="1" ht="15" customHeight="1" x14ac:dyDescent="0.25">
      <c r="BF278" s="29"/>
    </row>
    <row r="279" spans="58:58" s="28" customFormat="1" ht="15" customHeight="1" x14ac:dyDescent="0.25">
      <c r="BF279" s="29"/>
    </row>
    <row r="280" spans="58:58" s="28" customFormat="1" ht="15" customHeight="1" x14ac:dyDescent="0.25">
      <c r="BF280" s="29"/>
    </row>
    <row r="281" spans="58:58" s="28" customFormat="1" ht="15" customHeight="1" x14ac:dyDescent="0.25">
      <c r="BF281" s="29"/>
    </row>
    <row r="282" spans="58:58" s="28" customFormat="1" ht="15" customHeight="1" x14ac:dyDescent="0.25">
      <c r="BF282" s="29"/>
    </row>
    <row r="283" spans="58:58" s="28" customFormat="1" ht="15" customHeight="1" x14ac:dyDescent="0.25">
      <c r="BF283" s="29"/>
    </row>
    <row r="284" spans="58:58" s="28" customFormat="1" ht="15" customHeight="1" x14ac:dyDescent="0.25">
      <c r="BF284" s="29"/>
    </row>
    <row r="285" spans="58:58" s="28" customFormat="1" ht="15" customHeight="1" x14ac:dyDescent="0.25">
      <c r="BF285" s="29"/>
    </row>
    <row r="286" spans="58:58" s="28" customFormat="1" ht="15" customHeight="1" x14ac:dyDescent="0.25">
      <c r="BF286" s="29"/>
    </row>
    <row r="287" spans="58:58" s="28" customFormat="1" ht="15" customHeight="1" x14ac:dyDescent="0.25">
      <c r="BF287" s="29"/>
    </row>
    <row r="288" spans="58:58" s="28" customFormat="1" ht="15" customHeight="1" x14ac:dyDescent="0.25">
      <c r="BF288" s="29"/>
    </row>
    <row r="289" spans="58:58" s="28" customFormat="1" ht="15" customHeight="1" x14ac:dyDescent="0.25">
      <c r="BF289" s="29"/>
    </row>
    <row r="290" spans="58:58" s="28" customFormat="1" ht="15" customHeight="1" x14ac:dyDescent="0.25">
      <c r="BF290" s="29"/>
    </row>
    <row r="291" spans="58:58" s="28" customFormat="1" ht="15" customHeight="1" x14ac:dyDescent="0.25">
      <c r="BF291" s="29"/>
    </row>
    <row r="292" spans="58:58" s="28" customFormat="1" ht="15" customHeight="1" x14ac:dyDescent="0.25">
      <c r="BF292" s="29"/>
    </row>
    <row r="293" spans="58:58" s="28" customFormat="1" ht="15" customHeight="1" x14ac:dyDescent="0.25">
      <c r="BF293" s="29"/>
    </row>
    <row r="294" spans="58:58" s="28" customFormat="1" ht="15" customHeight="1" x14ac:dyDescent="0.25">
      <c r="BF294" s="29"/>
    </row>
    <row r="295" spans="58:58" s="28" customFormat="1" ht="15" customHeight="1" x14ac:dyDescent="0.25">
      <c r="BF295" s="29"/>
    </row>
    <row r="296" spans="58:58" s="28" customFormat="1" ht="15" customHeight="1" x14ac:dyDescent="0.25">
      <c r="BF296" s="29"/>
    </row>
    <row r="297" spans="58:58" s="28" customFormat="1" ht="15" customHeight="1" x14ac:dyDescent="0.25">
      <c r="BF297" s="29"/>
    </row>
    <row r="298" spans="58:58" s="28" customFormat="1" ht="15" customHeight="1" x14ac:dyDescent="0.25">
      <c r="BF298" s="29"/>
    </row>
    <row r="299" spans="58:58" s="28" customFormat="1" ht="15" customHeight="1" x14ac:dyDescent="0.25">
      <c r="BF299" s="29"/>
    </row>
    <row r="300" spans="58:58" s="28" customFormat="1" ht="15" customHeight="1" x14ac:dyDescent="0.25">
      <c r="BF300" s="29"/>
    </row>
    <row r="301" spans="58:58" s="28" customFormat="1" ht="15" customHeight="1" x14ac:dyDescent="0.25">
      <c r="BF301" s="29"/>
    </row>
    <row r="302" spans="58:58" s="28" customFormat="1" ht="15" customHeight="1" x14ac:dyDescent="0.25">
      <c r="BF302" s="29"/>
    </row>
    <row r="303" spans="58:58" s="28" customFormat="1" ht="15" customHeight="1" x14ac:dyDescent="0.25">
      <c r="BF303" s="29"/>
    </row>
    <row r="304" spans="58:58" s="28" customFormat="1" ht="15" customHeight="1" x14ac:dyDescent="0.25">
      <c r="BF304" s="29"/>
    </row>
    <row r="305" spans="58:58" s="28" customFormat="1" ht="15" customHeight="1" x14ac:dyDescent="0.25">
      <c r="BF305" s="29"/>
    </row>
    <row r="306" spans="58:58" s="28" customFormat="1" ht="15" customHeight="1" x14ac:dyDescent="0.25">
      <c r="BF306" s="29"/>
    </row>
    <row r="307" spans="58:58" s="28" customFormat="1" ht="15" customHeight="1" x14ac:dyDescent="0.25">
      <c r="BF307" s="29"/>
    </row>
    <row r="308" spans="58:58" s="28" customFormat="1" ht="15" customHeight="1" x14ac:dyDescent="0.25">
      <c r="BF308" s="29"/>
    </row>
    <row r="309" spans="58:58" s="28" customFormat="1" ht="15" customHeight="1" x14ac:dyDescent="0.25">
      <c r="BF309" s="29"/>
    </row>
    <row r="310" spans="58:58" s="28" customFormat="1" ht="15" customHeight="1" x14ac:dyDescent="0.25">
      <c r="BF310" s="29"/>
    </row>
    <row r="311" spans="58:58" s="28" customFormat="1" ht="15" customHeight="1" x14ac:dyDescent="0.25">
      <c r="BF311" s="29"/>
    </row>
    <row r="312" spans="58:58" s="28" customFormat="1" ht="15" customHeight="1" x14ac:dyDescent="0.25">
      <c r="BF312" s="29"/>
    </row>
    <row r="313" spans="58:58" s="28" customFormat="1" ht="15" customHeight="1" x14ac:dyDescent="0.25">
      <c r="BF313" s="29"/>
    </row>
    <row r="314" spans="58:58" s="28" customFormat="1" ht="15" customHeight="1" x14ac:dyDescent="0.25">
      <c r="BF314" s="29"/>
    </row>
    <row r="315" spans="58:58" s="28" customFormat="1" ht="15" customHeight="1" x14ac:dyDescent="0.25">
      <c r="BF315" s="29"/>
    </row>
    <row r="316" spans="58:58" s="28" customFormat="1" ht="15" customHeight="1" x14ac:dyDescent="0.25">
      <c r="BF316" s="29"/>
    </row>
    <row r="317" spans="58:58" s="28" customFormat="1" ht="15" customHeight="1" x14ac:dyDescent="0.25">
      <c r="BF317" s="29"/>
    </row>
    <row r="318" spans="58:58" s="28" customFormat="1" ht="15" customHeight="1" x14ac:dyDescent="0.25">
      <c r="BF318" s="29"/>
    </row>
    <row r="319" spans="58:58" s="28" customFormat="1" ht="15" customHeight="1" x14ac:dyDescent="0.25">
      <c r="BF319" s="29"/>
    </row>
    <row r="320" spans="58:58" s="28" customFormat="1" ht="15" customHeight="1" x14ac:dyDescent="0.25">
      <c r="BF320" s="29"/>
    </row>
    <row r="321" spans="58:58" s="28" customFormat="1" ht="15" customHeight="1" x14ac:dyDescent="0.25">
      <c r="BF321" s="29"/>
    </row>
    <row r="322" spans="58:58" s="28" customFormat="1" ht="15" customHeight="1" x14ac:dyDescent="0.25">
      <c r="BF322" s="29"/>
    </row>
    <row r="323" spans="58:58" s="28" customFormat="1" ht="15" customHeight="1" x14ac:dyDescent="0.25">
      <c r="BF323" s="29"/>
    </row>
    <row r="324" spans="58:58" s="28" customFormat="1" ht="15" customHeight="1" x14ac:dyDescent="0.25">
      <c r="BF324" s="29"/>
    </row>
    <row r="325" spans="58:58" s="28" customFormat="1" ht="15" customHeight="1" x14ac:dyDescent="0.25">
      <c r="BF325" s="29"/>
    </row>
    <row r="326" spans="58:58" s="28" customFormat="1" ht="15" customHeight="1" x14ac:dyDescent="0.25">
      <c r="BF326" s="29"/>
    </row>
    <row r="327" spans="58:58" s="28" customFormat="1" ht="15" customHeight="1" x14ac:dyDescent="0.25">
      <c r="BF327" s="29"/>
    </row>
    <row r="328" spans="58:58" s="28" customFormat="1" ht="15" customHeight="1" x14ac:dyDescent="0.25">
      <c r="BF328" s="29"/>
    </row>
    <row r="329" spans="58:58" s="28" customFormat="1" ht="15" customHeight="1" x14ac:dyDescent="0.25">
      <c r="BF329" s="29"/>
    </row>
    <row r="330" spans="58:58" s="28" customFormat="1" ht="15" customHeight="1" x14ac:dyDescent="0.25">
      <c r="BF330" s="29"/>
    </row>
    <row r="331" spans="58:58" s="28" customFormat="1" ht="15" customHeight="1" x14ac:dyDescent="0.25">
      <c r="BF331" s="29"/>
    </row>
    <row r="332" spans="58:58" s="28" customFormat="1" ht="15" customHeight="1" x14ac:dyDescent="0.25">
      <c r="BF332" s="29"/>
    </row>
    <row r="333" spans="58:58" s="28" customFormat="1" ht="15" customHeight="1" x14ac:dyDescent="0.25">
      <c r="BF333" s="29"/>
    </row>
    <row r="334" spans="58:58" s="28" customFormat="1" ht="15" customHeight="1" x14ac:dyDescent="0.25">
      <c r="BF334" s="29"/>
    </row>
    <row r="335" spans="58:58" s="28" customFormat="1" ht="15" customHeight="1" x14ac:dyDescent="0.25">
      <c r="BF335" s="29"/>
    </row>
    <row r="336" spans="58:58" s="28" customFormat="1" ht="15" customHeight="1" x14ac:dyDescent="0.25">
      <c r="BF336" s="29"/>
    </row>
    <row r="337" spans="58:58" s="28" customFormat="1" ht="15" customHeight="1" x14ac:dyDescent="0.25">
      <c r="BF337" s="29"/>
    </row>
    <row r="338" spans="58:58" s="28" customFormat="1" ht="15" customHeight="1" x14ac:dyDescent="0.25">
      <c r="BF338" s="29"/>
    </row>
    <row r="339" spans="58:58" s="28" customFormat="1" ht="15" customHeight="1" x14ac:dyDescent="0.25">
      <c r="BF339" s="29"/>
    </row>
    <row r="340" spans="58:58" s="28" customFormat="1" ht="15" customHeight="1" x14ac:dyDescent="0.25">
      <c r="BF340" s="29"/>
    </row>
    <row r="341" spans="58:58" s="28" customFormat="1" ht="15" customHeight="1" x14ac:dyDescent="0.25">
      <c r="BF341" s="29"/>
    </row>
    <row r="342" spans="58:58" s="28" customFormat="1" ht="15" customHeight="1" x14ac:dyDescent="0.25">
      <c r="BF342" s="29"/>
    </row>
    <row r="343" spans="58:58" s="28" customFormat="1" ht="15" customHeight="1" x14ac:dyDescent="0.25">
      <c r="BF343" s="29"/>
    </row>
    <row r="344" spans="58:58" s="28" customFormat="1" ht="15" customHeight="1" x14ac:dyDescent="0.25">
      <c r="BF344" s="29"/>
    </row>
    <row r="345" spans="58:58" s="28" customFormat="1" ht="15" customHeight="1" x14ac:dyDescent="0.25">
      <c r="BF345" s="29"/>
    </row>
    <row r="346" spans="58:58" s="28" customFormat="1" ht="15" customHeight="1" x14ac:dyDescent="0.25">
      <c r="BF346" s="29"/>
    </row>
    <row r="347" spans="58:58" s="28" customFormat="1" ht="15" customHeight="1" x14ac:dyDescent="0.25">
      <c r="BF347" s="29"/>
    </row>
    <row r="348" spans="58:58" s="28" customFormat="1" ht="15" customHeight="1" x14ac:dyDescent="0.25">
      <c r="BF348" s="29"/>
    </row>
    <row r="349" spans="58:58" s="28" customFormat="1" ht="15" customHeight="1" x14ac:dyDescent="0.25">
      <c r="BF349" s="29"/>
    </row>
    <row r="350" spans="58:58" s="28" customFormat="1" ht="15" customHeight="1" x14ac:dyDescent="0.25">
      <c r="BF350" s="29"/>
    </row>
    <row r="351" spans="58:58" s="28" customFormat="1" ht="15" customHeight="1" x14ac:dyDescent="0.25">
      <c r="BF351" s="29"/>
    </row>
    <row r="352" spans="58:58" s="28" customFormat="1" ht="15" customHeight="1" x14ac:dyDescent="0.25">
      <c r="BF352" s="29"/>
    </row>
    <row r="353" spans="58:58" s="28" customFormat="1" ht="15" customHeight="1" x14ac:dyDescent="0.25">
      <c r="BF353" s="29"/>
    </row>
    <row r="354" spans="58:58" s="28" customFormat="1" ht="15" customHeight="1" x14ac:dyDescent="0.25">
      <c r="BF354" s="29"/>
    </row>
    <row r="355" spans="58:58" s="28" customFormat="1" ht="15" customHeight="1" x14ac:dyDescent="0.25">
      <c r="BF355" s="29"/>
    </row>
    <row r="356" spans="58:58" s="28" customFormat="1" ht="15" customHeight="1" x14ac:dyDescent="0.25">
      <c r="BF356" s="29"/>
    </row>
    <row r="357" spans="58:58" s="28" customFormat="1" ht="15" customHeight="1" x14ac:dyDescent="0.25">
      <c r="BF357" s="29"/>
    </row>
    <row r="358" spans="58:58" s="28" customFormat="1" ht="15" customHeight="1" x14ac:dyDescent="0.25">
      <c r="BF358" s="29"/>
    </row>
    <row r="359" spans="58:58" s="28" customFormat="1" ht="15" customHeight="1" x14ac:dyDescent="0.25">
      <c r="BF359" s="29"/>
    </row>
    <row r="360" spans="58:58" s="28" customFormat="1" ht="15" customHeight="1" x14ac:dyDescent="0.25">
      <c r="BF360" s="29"/>
    </row>
    <row r="361" spans="58:58" s="28" customFormat="1" ht="15" customHeight="1" x14ac:dyDescent="0.25">
      <c r="BF361" s="29"/>
    </row>
    <row r="362" spans="58:58" s="28" customFormat="1" ht="15" customHeight="1" x14ac:dyDescent="0.25">
      <c r="BF362" s="29"/>
    </row>
    <row r="363" spans="58:58" s="28" customFormat="1" ht="15" customHeight="1" x14ac:dyDescent="0.25">
      <c r="BF363" s="29"/>
    </row>
    <row r="364" spans="58:58" s="28" customFormat="1" ht="15" customHeight="1" x14ac:dyDescent="0.25">
      <c r="BF364" s="29"/>
    </row>
    <row r="365" spans="58:58" s="28" customFormat="1" ht="15" customHeight="1" x14ac:dyDescent="0.25">
      <c r="BF365" s="29"/>
    </row>
    <row r="366" spans="58:58" s="28" customFormat="1" ht="15" customHeight="1" x14ac:dyDescent="0.25">
      <c r="BF366" s="29"/>
    </row>
    <row r="367" spans="58:58" s="28" customFormat="1" ht="15" customHeight="1" x14ac:dyDescent="0.25">
      <c r="BF367" s="29"/>
    </row>
    <row r="368" spans="58:58" s="28" customFormat="1" ht="15" customHeight="1" x14ac:dyDescent="0.25">
      <c r="BF368" s="29"/>
    </row>
    <row r="369" spans="58:58" s="28" customFormat="1" ht="15" customHeight="1" x14ac:dyDescent="0.25">
      <c r="BF369" s="29"/>
    </row>
    <row r="370" spans="58:58" s="28" customFormat="1" ht="15" customHeight="1" x14ac:dyDescent="0.25">
      <c r="BF370" s="29"/>
    </row>
    <row r="371" spans="58:58" s="28" customFormat="1" ht="15" customHeight="1" x14ac:dyDescent="0.25">
      <c r="BF371" s="29"/>
    </row>
    <row r="372" spans="58:58" s="28" customFormat="1" ht="15" customHeight="1" x14ac:dyDescent="0.25">
      <c r="BF372" s="29"/>
    </row>
    <row r="373" spans="58:58" s="28" customFormat="1" ht="15" customHeight="1" x14ac:dyDescent="0.25">
      <c r="BF373" s="29"/>
    </row>
    <row r="374" spans="58:58" s="28" customFormat="1" ht="15" customHeight="1" x14ac:dyDescent="0.25">
      <c r="BF374" s="29"/>
    </row>
    <row r="375" spans="58:58" s="28" customFormat="1" ht="15" customHeight="1" x14ac:dyDescent="0.25">
      <c r="BF375" s="29"/>
    </row>
    <row r="376" spans="58:58" s="28" customFormat="1" ht="15" customHeight="1" x14ac:dyDescent="0.25">
      <c r="BF376" s="29"/>
    </row>
    <row r="377" spans="58:58" s="28" customFormat="1" ht="15" customHeight="1" x14ac:dyDescent="0.25">
      <c r="BF377" s="29"/>
    </row>
    <row r="378" spans="58:58" s="28" customFormat="1" ht="15" customHeight="1" x14ac:dyDescent="0.25">
      <c r="BF378" s="29"/>
    </row>
    <row r="379" spans="58:58" s="28" customFormat="1" ht="15" customHeight="1" x14ac:dyDescent="0.25">
      <c r="BF379" s="29"/>
    </row>
    <row r="380" spans="58:58" s="28" customFormat="1" ht="15" customHeight="1" x14ac:dyDescent="0.25">
      <c r="BF380" s="29"/>
    </row>
    <row r="381" spans="58:58" s="28" customFormat="1" ht="15" customHeight="1" x14ac:dyDescent="0.25">
      <c r="BF381" s="29"/>
    </row>
    <row r="382" spans="58:58" s="28" customFormat="1" ht="15" customHeight="1" x14ac:dyDescent="0.25">
      <c r="BF382" s="29"/>
    </row>
    <row r="383" spans="58:58" s="28" customFormat="1" ht="15" customHeight="1" x14ac:dyDescent="0.25">
      <c r="BF383" s="29"/>
    </row>
    <row r="384" spans="58:58" s="28" customFormat="1" ht="15" customHeight="1" x14ac:dyDescent="0.25">
      <c r="BF384" s="29"/>
    </row>
    <row r="385" spans="58:58" s="28" customFormat="1" ht="15" customHeight="1" x14ac:dyDescent="0.25">
      <c r="BF385" s="29"/>
    </row>
    <row r="386" spans="58:58" s="28" customFormat="1" ht="15" customHeight="1" x14ac:dyDescent="0.25">
      <c r="BF386" s="29"/>
    </row>
    <row r="387" spans="58:58" s="28" customFormat="1" ht="15" customHeight="1" x14ac:dyDescent="0.25">
      <c r="BF387" s="29"/>
    </row>
    <row r="388" spans="58:58" s="28" customFormat="1" ht="15" customHeight="1" x14ac:dyDescent="0.25">
      <c r="BF388" s="29"/>
    </row>
    <row r="389" spans="58:58" s="28" customFormat="1" ht="15" customHeight="1" x14ac:dyDescent="0.25">
      <c r="BF389" s="29"/>
    </row>
    <row r="390" spans="58:58" s="28" customFormat="1" ht="15" customHeight="1" x14ac:dyDescent="0.25">
      <c r="BF390" s="29"/>
    </row>
    <row r="391" spans="58:58" s="28" customFormat="1" ht="15" customHeight="1" x14ac:dyDescent="0.25">
      <c r="BF391" s="29"/>
    </row>
    <row r="392" spans="58:58" s="28" customFormat="1" ht="15" customHeight="1" x14ac:dyDescent="0.25">
      <c r="BF392" s="29"/>
    </row>
    <row r="393" spans="58:58" s="28" customFormat="1" ht="15" customHeight="1" x14ac:dyDescent="0.25">
      <c r="BF393" s="29"/>
    </row>
    <row r="394" spans="58:58" s="28" customFormat="1" ht="15" customHeight="1" x14ac:dyDescent="0.25">
      <c r="BF394" s="29"/>
    </row>
    <row r="395" spans="58:58" s="28" customFormat="1" ht="15" customHeight="1" x14ac:dyDescent="0.25">
      <c r="BF395" s="29"/>
    </row>
    <row r="396" spans="58:58" s="28" customFormat="1" ht="15" customHeight="1" x14ac:dyDescent="0.25">
      <c r="BF396" s="29"/>
    </row>
    <row r="397" spans="58:58" s="28" customFormat="1" ht="15" customHeight="1" x14ac:dyDescent="0.25">
      <c r="BF397" s="29"/>
    </row>
    <row r="398" spans="58:58" s="28" customFormat="1" ht="15" customHeight="1" x14ac:dyDescent="0.25">
      <c r="BF398" s="29"/>
    </row>
    <row r="399" spans="58:58" s="28" customFormat="1" ht="15" customHeight="1" x14ac:dyDescent="0.25">
      <c r="BF399" s="29"/>
    </row>
    <row r="400" spans="58:58" s="28" customFormat="1" ht="15" customHeight="1" x14ac:dyDescent="0.25">
      <c r="BF400" s="29"/>
    </row>
    <row r="401" spans="58:58" s="28" customFormat="1" ht="15" customHeight="1" x14ac:dyDescent="0.25">
      <c r="BF401" s="29"/>
    </row>
    <row r="402" spans="58:58" s="28" customFormat="1" ht="15" customHeight="1" x14ac:dyDescent="0.25">
      <c r="BF402" s="29"/>
    </row>
    <row r="403" spans="58:58" s="28" customFormat="1" ht="15" customHeight="1" x14ac:dyDescent="0.25">
      <c r="BF403" s="29"/>
    </row>
    <row r="404" spans="58:58" s="28" customFormat="1" ht="15" customHeight="1" x14ac:dyDescent="0.25">
      <c r="BF404" s="29"/>
    </row>
    <row r="405" spans="58:58" s="28" customFormat="1" ht="15" customHeight="1" x14ac:dyDescent="0.25">
      <c r="BF405" s="29"/>
    </row>
    <row r="406" spans="58:58" s="28" customFormat="1" ht="15" customHeight="1" x14ac:dyDescent="0.25">
      <c r="BF406" s="29"/>
    </row>
    <row r="407" spans="58:58" s="28" customFormat="1" ht="15" customHeight="1" x14ac:dyDescent="0.25">
      <c r="BF407" s="29"/>
    </row>
    <row r="408" spans="58:58" s="28" customFormat="1" ht="15" customHeight="1" x14ac:dyDescent="0.25">
      <c r="BF408" s="29"/>
    </row>
    <row r="409" spans="58:58" s="28" customFormat="1" ht="15" customHeight="1" x14ac:dyDescent="0.25">
      <c r="BF409" s="29"/>
    </row>
    <row r="410" spans="58:58" s="28" customFormat="1" ht="15" customHeight="1" x14ac:dyDescent="0.25">
      <c r="BF410" s="29"/>
    </row>
    <row r="411" spans="58:58" s="28" customFormat="1" ht="15" customHeight="1" x14ac:dyDescent="0.25">
      <c r="BF411" s="29"/>
    </row>
    <row r="412" spans="58:58" s="28" customFormat="1" ht="15" customHeight="1" x14ac:dyDescent="0.25">
      <c r="BF412" s="29"/>
    </row>
    <row r="413" spans="58:58" s="28" customFormat="1" ht="15" customHeight="1" x14ac:dyDescent="0.25">
      <c r="BF413" s="29"/>
    </row>
    <row r="414" spans="58:58" s="28" customFormat="1" ht="15" customHeight="1" x14ac:dyDescent="0.25">
      <c r="BF414" s="29"/>
    </row>
    <row r="415" spans="58:58" s="28" customFormat="1" ht="15" customHeight="1" x14ac:dyDescent="0.25">
      <c r="BF415" s="29"/>
    </row>
    <row r="416" spans="58:58" s="28" customFormat="1" ht="15" customHeight="1" x14ac:dyDescent="0.25">
      <c r="BF416" s="29"/>
    </row>
    <row r="417" spans="58:58" s="28" customFormat="1" ht="15" customHeight="1" x14ac:dyDescent="0.25">
      <c r="BF417" s="29"/>
    </row>
    <row r="418" spans="58:58" s="28" customFormat="1" ht="15" customHeight="1" x14ac:dyDescent="0.25">
      <c r="BF418" s="29"/>
    </row>
    <row r="419" spans="58:58" s="28" customFormat="1" ht="15" customHeight="1" x14ac:dyDescent="0.25">
      <c r="BF419" s="29"/>
    </row>
    <row r="420" spans="58:58" s="28" customFormat="1" ht="15" customHeight="1" x14ac:dyDescent="0.25">
      <c r="BF420" s="29"/>
    </row>
    <row r="421" spans="58:58" s="28" customFormat="1" ht="15" customHeight="1" x14ac:dyDescent="0.25">
      <c r="BF421" s="29"/>
    </row>
    <row r="422" spans="58:58" s="28" customFormat="1" ht="15" customHeight="1" x14ac:dyDescent="0.25">
      <c r="BF422" s="29"/>
    </row>
    <row r="423" spans="58:58" s="28" customFormat="1" ht="15" customHeight="1" x14ac:dyDescent="0.25">
      <c r="BF423" s="29"/>
    </row>
    <row r="424" spans="58:58" s="28" customFormat="1" ht="15" customHeight="1" x14ac:dyDescent="0.25">
      <c r="BF424" s="29"/>
    </row>
    <row r="425" spans="58:58" s="28" customFormat="1" ht="15" customHeight="1" x14ac:dyDescent="0.25">
      <c r="BF425" s="29"/>
    </row>
    <row r="426" spans="58:58" s="28" customFormat="1" ht="15" customHeight="1" x14ac:dyDescent="0.25">
      <c r="BF426" s="29"/>
    </row>
    <row r="427" spans="58:58" s="28" customFormat="1" ht="15" customHeight="1" x14ac:dyDescent="0.25">
      <c r="BF427" s="29"/>
    </row>
    <row r="428" spans="58:58" s="28" customFormat="1" ht="15" customHeight="1" x14ac:dyDescent="0.25">
      <c r="BF428" s="29"/>
    </row>
    <row r="429" spans="58:58" s="28" customFormat="1" ht="15" customHeight="1" x14ac:dyDescent="0.25">
      <c r="BF429" s="29"/>
    </row>
    <row r="430" spans="58:58" s="28" customFormat="1" ht="15" customHeight="1" x14ac:dyDescent="0.25">
      <c r="BF430" s="29"/>
    </row>
    <row r="431" spans="58:58" s="28" customFormat="1" ht="15" customHeight="1" x14ac:dyDescent="0.25">
      <c r="BF431" s="29"/>
    </row>
    <row r="432" spans="58:58" s="28" customFormat="1" ht="15" customHeight="1" x14ac:dyDescent="0.25">
      <c r="BF432" s="29"/>
    </row>
    <row r="433" spans="58:58" s="28" customFormat="1" ht="15" customHeight="1" x14ac:dyDescent="0.25">
      <c r="BF433" s="29"/>
    </row>
    <row r="434" spans="58:58" s="28" customFormat="1" ht="15" customHeight="1" x14ac:dyDescent="0.25">
      <c r="BF434" s="29"/>
    </row>
    <row r="435" spans="58:58" s="28" customFormat="1" ht="15" customHeight="1" x14ac:dyDescent="0.25">
      <c r="BF435" s="29"/>
    </row>
    <row r="436" spans="58:58" s="28" customFormat="1" ht="15" customHeight="1" x14ac:dyDescent="0.25">
      <c r="BF436" s="29"/>
    </row>
    <row r="437" spans="58:58" s="28" customFormat="1" ht="15" customHeight="1" x14ac:dyDescent="0.25">
      <c r="BF437" s="29"/>
    </row>
    <row r="438" spans="58:58" s="28" customFormat="1" ht="15" customHeight="1" x14ac:dyDescent="0.25">
      <c r="BF438" s="29"/>
    </row>
    <row r="439" spans="58:58" s="28" customFormat="1" ht="15" customHeight="1" x14ac:dyDescent="0.25">
      <c r="BF439" s="29"/>
    </row>
    <row r="440" spans="58:58" s="28" customFormat="1" ht="15" customHeight="1" x14ac:dyDescent="0.25">
      <c r="BF440" s="29"/>
    </row>
    <row r="441" spans="58:58" s="28" customFormat="1" ht="15" customHeight="1" x14ac:dyDescent="0.25">
      <c r="BF441" s="29"/>
    </row>
    <row r="442" spans="58:58" s="28" customFormat="1" ht="15" customHeight="1" x14ac:dyDescent="0.25">
      <c r="BF442" s="29"/>
    </row>
    <row r="443" spans="58:58" s="28" customFormat="1" ht="15" customHeight="1" x14ac:dyDescent="0.25">
      <c r="BF443" s="29"/>
    </row>
    <row r="444" spans="58:58" s="28" customFormat="1" ht="15" customHeight="1" x14ac:dyDescent="0.25">
      <c r="BF444" s="29"/>
    </row>
    <row r="445" spans="58:58" s="28" customFormat="1" ht="15" customHeight="1" x14ac:dyDescent="0.25">
      <c r="BF445" s="29"/>
    </row>
    <row r="446" spans="58:58" s="28" customFormat="1" ht="15" customHeight="1" x14ac:dyDescent="0.25">
      <c r="BF446" s="29"/>
    </row>
    <row r="447" spans="58:58" s="28" customFormat="1" ht="15" customHeight="1" x14ac:dyDescent="0.25">
      <c r="BF447" s="29"/>
    </row>
    <row r="448" spans="58:58" s="28" customFormat="1" ht="15" customHeight="1" x14ac:dyDescent="0.25">
      <c r="BF448" s="29"/>
    </row>
    <row r="449" spans="58:58" s="28" customFormat="1" ht="15" customHeight="1" x14ac:dyDescent="0.25">
      <c r="BF449" s="29"/>
    </row>
    <row r="450" spans="58:58" s="28" customFormat="1" ht="15" customHeight="1" x14ac:dyDescent="0.25">
      <c r="BF450" s="29"/>
    </row>
    <row r="451" spans="58:58" s="28" customFormat="1" ht="15" customHeight="1" x14ac:dyDescent="0.25">
      <c r="BF451" s="29"/>
    </row>
    <row r="452" spans="58:58" s="28" customFormat="1" ht="15" customHeight="1" x14ac:dyDescent="0.25">
      <c r="BF452" s="29"/>
    </row>
    <row r="453" spans="58:58" s="28" customFormat="1" ht="15" customHeight="1" x14ac:dyDescent="0.25">
      <c r="BF453" s="29"/>
    </row>
    <row r="454" spans="58:58" s="28" customFormat="1" ht="15" customHeight="1" x14ac:dyDescent="0.25">
      <c r="BF454" s="29"/>
    </row>
    <row r="455" spans="58:58" s="28" customFormat="1" ht="15" customHeight="1" x14ac:dyDescent="0.25">
      <c r="BF455" s="29"/>
    </row>
    <row r="456" spans="58:58" s="28" customFormat="1" ht="15" customHeight="1" x14ac:dyDescent="0.25">
      <c r="BF456" s="29"/>
    </row>
    <row r="457" spans="58:58" s="28" customFormat="1" ht="15" customHeight="1" x14ac:dyDescent="0.25">
      <c r="BF457" s="29"/>
    </row>
    <row r="458" spans="58:58" s="28" customFormat="1" ht="15" customHeight="1" x14ac:dyDescent="0.25">
      <c r="BF458" s="29"/>
    </row>
    <row r="459" spans="58:58" s="28" customFormat="1" ht="15" customHeight="1" x14ac:dyDescent="0.25">
      <c r="BF459" s="29"/>
    </row>
    <row r="460" spans="58:58" s="28" customFormat="1" ht="15" customHeight="1" x14ac:dyDescent="0.25">
      <c r="BF460" s="29"/>
    </row>
    <row r="461" spans="58:58" s="28" customFormat="1" ht="15" customHeight="1" x14ac:dyDescent="0.25">
      <c r="BF461" s="29"/>
    </row>
    <row r="462" spans="58:58" s="28" customFormat="1" ht="15" customHeight="1" x14ac:dyDescent="0.25">
      <c r="BF462" s="29"/>
    </row>
    <row r="463" spans="58:58" s="28" customFormat="1" ht="15" customHeight="1" x14ac:dyDescent="0.25">
      <c r="BF463" s="29"/>
    </row>
    <row r="464" spans="58:58" s="28" customFormat="1" ht="15" customHeight="1" x14ac:dyDescent="0.25">
      <c r="BF464" s="29"/>
    </row>
    <row r="465" spans="58:58" s="28" customFormat="1" ht="15" customHeight="1" x14ac:dyDescent="0.25">
      <c r="BF465" s="29"/>
    </row>
    <row r="466" spans="58:58" s="28" customFormat="1" ht="15" customHeight="1" x14ac:dyDescent="0.25">
      <c r="BF466" s="29"/>
    </row>
    <row r="467" spans="58:58" s="28" customFormat="1" ht="15" customHeight="1" x14ac:dyDescent="0.25">
      <c r="BF467" s="29"/>
    </row>
    <row r="468" spans="58:58" s="28" customFormat="1" ht="15" customHeight="1" x14ac:dyDescent="0.25">
      <c r="BF468" s="29"/>
    </row>
    <row r="469" spans="58:58" s="28" customFormat="1" ht="15" customHeight="1" x14ac:dyDescent="0.25">
      <c r="BF469" s="29"/>
    </row>
    <row r="470" spans="58:58" s="28" customFormat="1" ht="15" customHeight="1" x14ac:dyDescent="0.25">
      <c r="BF470" s="29"/>
    </row>
    <row r="471" spans="58:58" s="28" customFormat="1" ht="15" customHeight="1" x14ac:dyDescent="0.25">
      <c r="BF471" s="29"/>
    </row>
    <row r="472" spans="58:58" s="28" customFormat="1" ht="15" customHeight="1" x14ac:dyDescent="0.25">
      <c r="BF472" s="29"/>
    </row>
    <row r="473" spans="58:58" s="28" customFormat="1" ht="15" customHeight="1" x14ac:dyDescent="0.25">
      <c r="BF473" s="29"/>
    </row>
    <row r="474" spans="58:58" s="28" customFormat="1" ht="15" customHeight="1" x14ac:dyDescent="0.25">
      <c r="BF474" s="29"/>
    </row>
    <row r="475" spans="58:58" s="28" customFormat="1" ht="15" customHeight="1" x14ac:dyDescent="0.25">
      <c r="BF475" s="29"/>
    </row>
    <row r="476" spans="58:58" s="28" customFormat="1" ht="15" customHeight="1" x14ac:dyDescent="0.25">
      <c r="BF476" s="29"/>
    </row>
    <row r="477" spans="58:58" s="28" customFormat="1" ht="15" customHeight="1" x14ac:dyDescent="0.25">
      <c r="BF477" s="29"/>
    </row>
    <row r="478" spans="58:58" s="28" customFormat="1" ht="15" customHeight="1" x14ac:dyDescent="0.25">
      <c r="BF478" s="29"/>
    </row>
    <row r="479" spans="58:58" s="28" customFormat="1" ht="15" customHeight="1" x14ac:dyDescent="0.25">
      <c r="BF479" s="29"/>
    </row>
    <row r="480" spans="58:58" s="28" customFormat="1" ht="15" customHeight="1" x14ac:dyDescent="0.25">
      <c r="BF480" s="29"/>
    </row>
    <row r="481" spans="58:58" s="28" customFormat="1" ht="15" customHeight="1" x14ac:dyDescent="0.25">
      <c r="BF481" s="29"/>
    </row>
    <row r="482" spans="58:58" s="28" customFormat="1" ht="15" customHeight="1" x14ac:dyDescent="0.25">
      <c r="BF482" s="29"/>
    </row>
    <row r="483" spans="58:58" s="28" customFormat="1" ht="15" customHeight="1" x14ac:dyDescent="0.25">
      <c r="BF483" s="29"/>
    </row>
    <row r="484" spans="58:58" s="28" customFormat="1" ht="15" customHeight="1" x14ac:dyDescent="0.25">
      <c r="BF484" s="29"/>
    </row>
    <row r="485" spans="58:58" s="28" customFormat="1" ht="15" customHeight="1" x14ac:dyDescent="0.25">
      <c r="BF485" s="29"/>
    </row>
    <row r="486" spans="58:58" s="28" customFormat="1" ht="15" customHeight="1" x14ac:dyDescent="0.25">
      <c r="BF486" s="29"/>
    </row>
    <row r="487" spans="58:58" s="28" customFormat="1" ht="15" customHeight="1" x14ac:dyDescent="0.25">
      <c r="BF487" s="29"/>
    </row>
    <row r="488" spans="58:58" s="28" customFormat="1" ht="15" customHeight="1" x14ac:dyDescent="0.25">
      <c r="BF488" s="29"/>
    </row>
    <row r="489" spans="58:58" s="28" customFormat="1" ht="15" customHeight="1" x14ac:dyDescent="0.25">
      <c r="BF489" s="29"/>
    </row>
    <row r="490" spans="58:58" s="28" customFormat="1" ht="15" customHeight="1" x14ac:dyDescent="0.25">
      <c r="BF490" s="29"/>
    </row>
    <row r="491" spans="58:58" s="28" customFormat="1" ht="15" customHeight="1" x14ac:dyDescent="0.25">
      <c r="BF491" s="29"/>
    </row>
    <row r="492" spans="58:58" s="28" customFormat="1" ht="15" customHeight="1" x14ac:dyDescent="0.25">
      <c r="BF492" s="29"/>
    </row>
    <row r="493" spans="58:58" s="28" customFormat="1" ht="15" customHeight="1" x14ac:dyDescent="0.25">
      <c r="BF493" s="29"/>
    </row>
    <row r="494" spans="58:58" s="28" customFormat="1" ht="15" customHeight="1" x14ac:dyDescent="0.25">
      <c r="BF494" s="29"/>
    </row>
    <row r="495" spans="58:58" s="28" customFormat="1" ht="15" customHeight="1" x14ac:dyDescent="0.25">
      <c r="BF495" s="29"/>
    </row>
    <row r="496" spans="58:58" s="28" customFormat="1" ht="15" customHeight="1" x14ac:dyDescent="0.25">
      <c r="BF496" s="29"/>
    </row>
    <row r="497" spans="58:58" s="28" customFormat="1" ht="15" customHeight="1" x14ac:dyDescent="0.25">
      <c r="BF497" s="29"/>
    </row>
    <row r="498" spans="58:58" s="28" customFormat="1" ht="15" customHeight="1" x14ac:dyDescent="0.25">
      <c r="BF498" s="29"/>
    </row>
    <row r="499" spans="58:58" s="28" customFormat="1" ht="15" customHeight="1" x14ac:dyDescent="0.25">
      <c r="BF499" s="29"/>
    </row>
    <row r="500" spans="58:58" s="28" customFormat="1" ht="15" customHeight="1" x14ac:dyDescent="0.25">
      <c r="BF500" s="29"/>
    </row>
    <row r="501" spans="58:58" s="28" customFormat="1" ht="15" customHeight="1" x14ac:dyDescent="0.25">
      <c r="BF501" s="29"/>
    </row>
    <row r="502" spans="58:58" s="28" customFormat="1" ht="15" customHeight="1" x14ac:dyDescent="0.25">
      <c r="BF502" s="29"/>
    </row>
    <row r="503" spans="58:58" s="28" customFormat="1" ht="15" customHeight="1" x14ac:dyDescent="0.25">
      <c r="BF503" s="29"/>
    </row>
    <row r="504" spans="58:58" s="28" customFormat="1" ht="15" customHeight="1" x14ac:dyDescent="0.25">
      <c r="BF504" s="29"/>
    </row>
    <row r="505" spans="58:58" s="28" customFormat="1" ht="15" customHeight="1" x14ac:dyDescent="0.25">
      <c r="BF505" s="29"/>
    </row>
    <row r="506" spans="58:58" s="28" customFormat="1" ht="15" customHeight="1" x14ac:dyDescent="0.25">
      <c r="BF506" s="29"/>
    </row>
    <row r="507" spans="58:58" s="28" customFormat="1" ht="15" customHeight="1" x14ac:dyDescent="0.25">
      <c r="BF507" s="29"/>
    </row>
    <row r="508" spans="58:58" s="28" customFormat="1" ht="15" customHeight="1" x14ac:dyDescent="0.25">
      <c r="BF508" s="29"/>
    </row>
    <row r="509" spans="58:58" s="28" customFormat="1" ht="15" customHeight="1" x14ac:dyDescent="0.25">
      <c r="BF509" s="29"/>
    </row>
    <row r="510" spans="58:58" s="28" customFormat="1" ht="15" customHeight="1" x14ac:dyDescent="0.25">
      <c r="BF510" s="29"/>
    </row>
    <row r="511" spans="58:58" s="28" customFormat="1" ht="15" customHeight="1" x14ac:dyDescent="0.25">
      <c r="BF511" s="29"/>
    </row>
    <row r="512" spans="58:58" s="28" customFormat="1" ht="15" customHeight="1" x14ac:dyDescent="0.25">
      <c r="BF512" s="29"/>
    </row>
    <row r="513" spans="58:58" s="28" customFormat="1" ht="15" customHeight="1" x14ac:dyDescent="0.25">
      <c r="BF513" s="29"/>
    </row>
    <row r="514" spans="58:58" s="28" customFormat="1" ht="15" customHeight="1" x14ac:dyDescent="0.25">
      <c r="BF514" s="29"/>
    </row>
    <row r="515" spans="58:58" s="28" customFormat="1" ht="15" customHeight="1" x14ac:dyDescent="0.25">
      <c r="BF515" s="29"/>
    </row>
    <row r="516" spans="58:58" s="28" customFormat="1" ht="15" customHeight="1" x14ac:dyDescent="0.25">
      <c r="BF516" s="29"/>
    </row>
    <row r="517" spans="58:58" s="28" customFormat="1" ht="15" customHeight="1" x14ac:dyDescent="0.25">
      <c r="BF517" s="29"/>
    </row>
    <row r="518" spans="58:58" s="28" customFormat="1" ht="15" customHeight="1" x14ac:dyDescent="0.25">
      <c r="BF518" s="29"/>
    </row>
    <row r="519" spans="58:58" s="28" customFormat="1" ht="15" customHeight="1" x14ac:dyDescent="0.25">
      <c r="BF519" s="29"/>
    </row>
    <row r="520" spans="58:58" s="28" customFormat="1" ht="15" customHeight="1" x14ac:dyDescent="0.25">
      <c r="BF520" s="29"/>
    </row>
    <row r="521" spans="58:58" s="28" customFormat="1" ht="15" customHeight="1" x14ac:dyDescent="0.25">
      <c r="BF521" s="29"/>
    </row>
    <row r="522" spans="58:58" s="28" customFormat="1" ht="15" customHeight="1" x14ac:dyDescent="0.25">
      <c r="BF522" s="29"/>
    </row>
    <row r="523" spans="58:58" s="28" customFormat="1" ht="15" customHeight="1" x14ac:dyDescent="0.25">
      <c r="BF523" s="29"/>
    </row>
    <row r="524" spans="58:58" s="28" customFormat="1" ht="15" customHeight="1" x14ac:dyDescent="0.25">
      <c r="BF524" s="29"/>
    </row>
    <row r="525" spans="58:58" s="28" customFormat="1" ht="15" customHeight="1" x14ac:dyDescent="0.25">
      <c r="BF525" s="29"/>
    </row>
    <row r="526" spans="58:58" s="28" customFormat="1" ht="15" customHeight="1" x14ac:dyDescent="0.25">
      <c r="BF526" s="29"/>
    </row>
  </sheetData>
  <phoneticPr fontId="17" type="noConversion"/>
  <conditionalFormatting sqref="C2:CU14">
    <cfRule type="expression" dxfId="29" priority="4">
      <formula>LEN(C2)&lt;1</formula>
    </cfRule>
  </conditionalFormatting>
  <conditionalFormatting sqref="C2:CU2">
    <cfRule type="duplicateValues" dxfId="28" priority="108"/>
  </conditionalFormatting>
  <conditionalFormatting sqref="C1:CU1">
    <cfRule type="duplicateValues" dxfId="27" priority="110"/>
    <cfRule type="expression" dxfId="26" priority="111">
      <formula>LEN(C1)&lt;1</formula>
    </cfRule>
    <cfRule type="expression" dxfId="25" priority="112">
      <formula>LEN(C1)&lt;1</formula>
    </cfRule>
  </conditionalFormatting>
  <conditionalFormatting sqref="C8:CU8">
    <cfRule type="beginsWith" dxfId="24" priority="6" operator="beginsWith" text="nicht importieren">
      <formula>LEFT(C8,LEN("nicht importieren"))="nicht importieren"</formula>
    </cfRule>
  </conditionalFormatting>
  <conditionalFormatting sqref="C9:CU9">
    <cfRule type="beginsWith" dxfId="23" priority="5" operator="beginsWith" text="no_import">
      <formula>LEFT(C9,LEN("no_import"))="no_import"</formula>
    </cfRule>
  </conditionalFormatting>
  <conditionalFormatting sqref="C14:CU14">
    <cfRule type="expression" dxfId="22" priority="1">
      <formula>COUNTIF(C$14,"ERFORDERLICH*")+COUNTIF(C$14,"EMPFOHLEN*")&gt;0</formula>
    </cfRule>
  </conditionalFormatting>
  <conditionalFormatting sqref="C2:CU17">
    <cfRule type="expression" dxfId="21" priority="16">
      <formula>LEN(C2)&lt;1</formula>
    </cfRule>
    <cfRule type="expression" dxfId="20" priority="19">
      <formula>LEN(C2)&gt;1</formula>
    </cfRule>
  </conditionalFormatting>
  <pageMargins left="0.7" right="0.7" top="0.78749999999999998" bottom="0.78749999999999998" header="0.511811023622047" footer="0.511811023622047"/>
  <pageSetup paperSize="9" orientation="portrait" horizontalDpi="300" verticalDpi="300"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21B32-FDC8-4C9B-99A5-054F2796C805}">
  <sheetPr>
    <tabColor theme="8" tint="0.79998168889431442"/>
  </sheetPr>
  <dimension ref="A1:AA62"/>
  <sheetViews>
    <sheetView showOutlineSymbols="0" workbookViewId="0"/>
  </sheetViews>
  <sheetFormatPr baseColWidth="10" defaultRowHeight="15" x14ac:dyDescent="0.25"/>
  <cols>
    <col min="1" max="1" width="23.28515625" bestFit="1" customWidth="1"/>
    <col min="2" max="2" width="59" customWidth="1"/>
    <col min="3" max="4" width="22.7109375" bestFit="1" customWidth="1"/>
    <col min="5" max="6" width="18.5703125" bestFit="1" customWidth="1"/>
    <col min="7" max="7" width="31.7109375" bestFit="1" customWidth="1"/>
    <col min="8" max="8" width="35.85546875" bestFit="1" customWidth="1"/>
    <col min="9" max="9" width="30.28515625" bestFit="1" customWidth="1"/>
    <col min="10" max="10" width="18.5703125" bestFit="1" customWidth="1"/>
    <col min="11" max="11" width="18.7109375" bestFit="1" customWidth="1"/>
    <col min="12" max="12" width="19.7109375" bestFit="1" customWidth="1"/>
  </cols>
  <sheetData>
    <row r="1" spans="1:27" ht="133.5" customHeight="1" x14ac:dyDescent="0.25">
      <c r="A1" s="89" t="s">
        <v>1332</v>
      </c>
      <c r="B1" s="89"/>
      <c r="C1" s="89"/>
      <c r="D1" s="89"/>
      <c r="E1" s="89"/>
    </row>
    <row r="2" spans="1:27" x14ac:dyDescent="0.25">
      <c r="A2" s="22"/>
      <c r="B2" s="22"/>
    </row>
    <row r="3" spans="1:27" s="17" customFormat="1" ht="15.75" thickBot="1" x14ac:dyDescent="0.3">
      <c r="A3" s="17" t="s">
        <v>3</v>
      </c>
      <c r="B3" s="17" t="s">
        <v>1300</v>
      </c>
      <c r="C3" s="23" t="s">
        <v>4</v>
      </c>
      <c r="D3" s="23" t="s">
        <v>5</v>
      </c>
      <c r="E3" s="23" t="s">
        <v>6</v>
      </c>
      <c r="F3" s="23" t="s">
        <v>7</v>
      </c>
      <c r="G3" s="23" t="s">
        <v>8</v>
      </c>
      <c r="H3" s="23" t="s">
        <v>9</v>
      </c>
      <c r="I3" s="23" t="s">
        <v>10</v>
      </c>
      <c r="J3" s="23" t="s">
        <v>11</v>
      </c>
      <c r="K3" s="23" t="s">
        <v>12</v>
      </c>
      <c r="L3" s="23" t="s">
        <v>13</v>
      </c>
      <c r="M3" s="23" t="s">
        <v>1167</v>
      </c>
      <c r="N3" s="23" t="s">
        <v>1168</v>
      </c>
      <c r="O3" s="23" t="s">
        <v>1169</v>
      </c>
      <c r="P3" s="23" t="s">
        <v>1170</v>
      </c>
      <c r="Q3" s="23" t="s">
        <v>1171</v>
      </c>
      <c r="R3" s="23" t="s">
        <v>1172</v>
      </c>
      <c r="S3" s="23" t="s">
        <v>1173</v>
      </c>
      <c r="T3" s="23" t="s">
        <v>1174</v>
      </c>
      <c r="U3" s="23" t="s">
        <v>1175</v>
      </c>
      <c r="V3" s="23" t="s">
        <v>1176</v>
      </c>
      <c r="W3" s="23" t="s">
        <v>1177</v>
      </c>
      <c r="X3" s="23" t="s">
        <v>1178</v>
      </c>
      <c r="Y3" s="23" t="s">
        <v>1179</v>
      </c>
      <c r="Z3" s="23" t="s">
        <v>1180</v>
      </c>
      <c r="AA3" s="23" t="s">
        <v>1181</v>
      </c>
    </row>
    <row r="5" spans="1:27" x14ac:dyDescent="0.25">
      <c r="A5" s="21" t="s">
        <v>1120</v>
      </c>
      <c r="B5" s="21"/>
    </row>
    <row r="6" spans="1:27" x14ac:dyDescent="0.25">
      <c r="A6" t="s">
        <v>1</v>
      </c>
      <c r="C6" t="s">
        <v>1121</v>
      </c>
      <c r="D6" t="s">
        <v>1122</v>
      </c>
    </row>
    <row r="7" spans="1:27" x14ac:dyDescent="0.25">
      <c r="A7" t="s">
        <v>285</v>
      </c>
      <c r="B7" s="35" t="str" cm="1">
        <f t="array" aca="1" ref="B7" ca="1">_xlfn.LET(
  _xlpm.DiesesTabellenBlatt,
    MID(CELL("Dateiname"),SEARCH("]",CELL("Dateiname"))+1,255),
  _xlpm.ZeUrsprWert,$C$6, _xlpm.ZeÜbWert,$C$7,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Hinweise!$C$6:$CY$6;
 ÜbsFindBereich; Hinweise!$C$7:$CY$7; FallsNichtsGefunden; "";
 WENN(ISTLEER(ZeWert); "";
   XVERWEIS(ZeWert; ÜbersetzungsSuchBereich; ÜbsFindBereich; FallsNichtsGefunden)
 )
)</v>
      </c>
      <c r="C7" t="s">
        <v>1123</v>
      </c>
      <c r="D7" t="s">
        <v>1124</v>
      </c>
    </row>
    <row r="8" spans="1:27" x14ac:dyDescent="0.25">
      <c r="B8" s="35"/>
    </row>
    <row r="9" spans="1:27" x14ac:dyDescent="0.25">
      <c r="A9" s="21" t="s">
        <v>1219</v>
      </c>
      <c r="B9" s="35"/>
    </row>
    <row r="10" spans="1:27" x14ac:dyDescent="0.25">
      <c r="A10" t="s">
        <v>1</v>
      </c>
      <c r="B10" s="35"/>
      <c r="C10" t="s">
        <v>1220</v>
      </c>
      <c r="D10" t="s">
        <v>1221</v>
      </c>
    </row>
    <row r="11" spans="1:27" x14ac:dyDescent="0.25">
      <c r="A11" t="s">
        <v>120</v>
      </c>
      <c r="B11" s="35" t="str" cm="1">
        <f t="array" aca="1" ref="B11" ca="1">_xlfn.LET(
  _xlpm.DiesesTabellenBlatt,
    MID(CELL("Dateiname"),SEARCH("]",CELL("Dateiname"))+1,255),
  _xlpm.ZeUrsprWert,$C$10, _xlpm.ZeÜbWert,$C$11,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Hinweise!$C$10:$CY$10;
 ÜbsFindBereich; Hinweise!$C$11:$CY$11; FallsNichtsGefunden; "";
 WENN(ISTLEER(ZeWert); "";
   XVERWEIS(ZeWert; ÜbersetzungsSuchBereich; ÜbsFindBereich; FallsNichtsGefunden)
 )
)</v>
      </c>
      <c r="C11" t="s">
        <v>1226</v>
      </c>
      <c r="D11" t="s">
        <v>1227</v>
      </c>
    </row>
    <row r="12" spans="1:27" x14ac:dyDescent="0.25">
      <c r="A12" t="s">
        <v>315</v>
      </c>
      <c r="B12" s="35"/>
      <c r="C12" t="s">
        <v>1222</v>
      </c>
      <c r="D12" t="s">
        <v>1223</v>
      </c>
    </row>
    <row r="13" spans="1:27" x14ac:dyDescent="0.25">
      <c r="A13" t="s">
        <v>285</v>
      </c>
      <c r="B13" s="35"/>
      <c r="C13" t="s">
        <v>1224</v>
      </c>
      <c r="D13" t="s">
        <v>1225</v>
      </c>
    </row>
    <row r="15" spans="1:27" x14ac:dyDescent="0.25">
      <c r="A15" s="21" t="s">
        <v>710</v>
      </c>
      <c r="B15" s="21"/>
    </row>
    <row r="16" spans="1:27" x14ac:dyDescent="0.25">
      <c r="A16" t="s">
        <v>1</v>
      </c>
      <c r="C16" t="s">
        <v>1035</v>
      </c>
      <c r="D16" t="s">
        <v>1036</v>
      </c>
      <c r="E16" t="s">
        <v>1037</v>
      </c>
      <c r="F16" t="s">
        <v>1038</v>
      </c>
      <c r="G16" t="s">
        <v>1039</v>
      </c>
      <c r="H16" t="s">
        <v>1040</v>
      </c>
      <c r="I16" t="s">
        <v>1041</v>
      </c>
      <c r="J16" t="s">
        <v>1042</v>
      </c>
    </row>
    <row r="17" spans="1:11" x14ac:dyDescent="0.25">
      <c r="A17" t="s">
        <v>285</v>
      </c>
      <c r="B17" s="35" t="str" cm="1">
        <f t="array" aca="1" ref="B17" ca="1">_xlfn.LET(
  _xlpm.DiesesTabellenBlatt,
    MID(CELL("Dateiname"),SEARCH("]",CELL("Dateiname"))+1,255),
  _xlpm.ZeUrsprWert,$C$16, _xlpm.ZeÜbWert,$C$17,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Hinweise!$C$16:$CY$16;
 ÜbsFindBereich; Hinweise!$C$17:$CY$17; FallsNichtsGefunden; "";
 WENN(ISTLEER(ZeWert); "";
   XVERWEIS(ZeWert; ÜbersetzungsSuchBereich; ÜbsFindBereich; FallsNichtsGefunden)
 )
)</v>
      </c>
      <c r="C17" t="s">
        <v>1043</v>
      </c>
      <c r="D17" t="s">
        <v>1044</v>
      </c>
      <c r="E17" t="s">
        <v>1045</v>
      </c>
      <c r="F17" t="s">
        <v>1046</v>
      </c>
      <c r="G17" t="s">
        <v>1047</v>
      </c>
      <c r="H17" t="s">
        <v>1046</v>
      </c>
      <c r="I17" t="s">
        <v>1048</v>
      </c>
      <c r="J17" t="s">
        <v>1049</v>
      </c>
    </row>
    <row r="18" spans="1:11" x14ac:dyDescent="0.25">
      <c r="B18" s="35"/>
    </row>
    <row r="19" spans="1:11" x14ac:dyDescent="0.25">
      <c r="A19" s="21" t="s">
        <v>512</v>
      </c>
    </row>
    <row r="20" spans="1:11" x14ac:dyDescent="0.25">
      <c r="A20" t="s">
        <v>1</v>
      </c>
      <c r="C20" t="s">
        <v>1270</v>
      </c>
      <c r="D20" t="s">
        <v>1271</v>
      </c>
      <c r="E20" t="s">
        <v>1272</v>
      </c>
      <c r="F20" t="s">
        <v>1273</v>
      </c>
      <c r="G20" t="s">
        <v>1274</v>
      </c>
      <c r="H20" t="s">
        <v>1275</v>
      </c>
      <c r="I20" t="s">
        <v>1276</v>
      </c>
    </row>
    <row r="21" spans="1:11" x14ac:dyDescent="0.25">
      <c r="A21" t="s">
        <v>1269</v>
      </c>
      <c r="C21" t="s">
        <v>1270</v>
      </c>
      <c r="D21" t="s">
        <v>1277</v>
      </c>
      <c r="E21" t="s">
        <v>1278</v>
      </c>
      <c r="F21" t="s">
        <v>1279</v>
      </c>
      <c r="G21" t="s">
        <v>1274</v>
      </c>
      <c r="H21" t="s">
        <v>1275</v>
      </c>
      <c r="I21" t="s">
        <v>1276</v>
      </c>
    </row>
    <row r="22" spans="1:11" x14ac:dyDescent="0.25">
      <c r="A22" t="s">
        <v>315</v>
      </c>
      <c r="C22" t="s">
        <v>1283</v>
      </c>
      <c r="D22" t="s">
        <v>1277</v>
      </c>
      <c r="E22" t="s">
        <v>1278</v>
      </c>
      <c r="F22" t="s">
        <v>1279</v>
      </c>
      <c r="G22" t="s">
        <v>1274</v>
      </c>
      <c r="H22" t="s">
        <v>1280</v>
      </c>
      <c r="I22" t="s">
        <v>1276</v>
      </c>
    </row>
    <row r="24" spans="1:11" x14ac:dyDescent="0.25">
      <c r="A24" s="21" t="s">
        <v>1098</v>
      </c>
      <c r="B24" s="21"/>
    </row>
    <row r="25" spans="1:11" x14ac:dyDescent="0.25">
      <c r="A25" t="s">
        <v>1</v>
      </c>
      <c r="C25" t="s">
        <v>216</v>
      </c>
      <c r="D25" t="s">
        <v>1090</v>
      </c>
      <c r="E25" t="s">
        <v>217</v>
      </c>
      <c r="F25" t="s">
        <v>1091</v>
      </c>
      <c r="G25" t="s">
        <v>1092</v>
      </c>
      <c r="H25" t="s">
        <v>1093</v>
      </c>
      <c r="I25" t="s">
        <v>1094</v>
      </c>
      <c r="J25" t="s">
        <v>1095</v>
      </c>
      <c r="K25" t="s">
        <v>1096</v>
      </c>
    </row>
    <row r="26" spans="1:11" x14ac:dyDescent="0.25">
      <c r="A26" t="s">
        <v>1099</v>
      </c>
      <c r="B26" s="35" t="str" cm="1">
        <f t="array" aca="1" ref="B26" ca="1">_xlfn.LET(
  _xlpm.DiesesTabellenBlatt,
    MID(CELL("Dateiname"),SEARCH("]",CELL("Dateiname"))+1,255),
  _xlpm.ZeUrsprWert,$C$25, _xlpm.ZeÜbWert,$C$26,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Hinweise!$C$25:$CY$25;
 ÜbsFindBereich; Hinweise!$C$26:$CY$26; FallsNichtsGefunden; "";
 WENN(ISTLEER(ZeWert); "";
   XVERWEIS(ZeWert; ÜbersetzungsSuchBereich; ÜbsFindBereich; FallsNichtsGefunden)
 )
)</v>
      </c>
      <c r="C26" t="s">
        <v>1100</v>
      </c>
      <c r="D26" t="s">
        <v>1014</v>
      </c>
      <c r="E26" t="s">
        <v>1101</v>
      </c>
      <c r="F26" t="s">
        <v>1102</v>
      </c>
      <c r="G26" t="s">
        <v>387</v>
      </c>
      <c r="H26" t="s">
        <v>1103</v>
      </c>
      <c r="I26" t="s">
        <v>1104</v>
      </c>
      <c r="J26" t="s">
        <v>1105</v>
      </c>
      <c r="K26" t="s">
        <v>1106</v>
      </c>
    </row>
    <row r="27" spans="1:11" x14ac:dyDescent="0.25">
      <c r="A27" t="s">
        <v>285</v>
      </c>
      <c r="B27" s="35" t="str" cm="1">
        <f t="array" aca="1" ref="B27" ca="1">_xlfn.LET(
  _xlpm.DiesesTabellenBlatt,
    MID(CELL("Dateiname"),SEARCH("]",CELL("Dateiname"))+1,255),
  _xlpm.ZeUrsprWert,$C$25, _xlpm.ZeÜbWert,$C$27,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Hinweise!$C$25:$CY$25;
 ÜbsFindBereich; Hinweise!$C$27:$CY$27; FallsNichtsGefunden; "";
 WENN(ISTLEER(ZeWert); "";
   XVERWEIS(ZeWert; ÜbersetzungsSuchBereich; ÜbsFindBereich; FallsNichtsGefunden)
 )
)</v>
      </c>
      <c r="C27" t="s">
        <v>1107</v>
      </c>
      <c r="D27" t="s">
        <v>1108</v>
      </c>
      <c r="E27" t="s">
        <v>1109</v>
      </c>
      <c r="F27" t="s">
        <v>1110</v>
      </c>
      <c r="G27" t="s">
        <v>1111</v>
      </c>
      <c r="H27" t="s">
        <v>1112</v>
      </c>
      <c r="I27" t="s">
        <v>1113</v>
      </c>
      <c r="J27" t="s">
        <v>1114</v>
      </c>
      <c r="K27" t="s">
        <v>1115</v>
      </c>
    </row>
    <row r="28" spans="1:11" x14ac:dyDescent="0.25">
      <c r="A28" t="s">
        <v>1116</v>
      </c>
      <c r="B28" s="35" t="str" cm="1">
        <f t="array" aca="1" ref="B28" ca="1">_xlfn.LET(
  _xlpm.DiesesTabellenBlatt,
    MID(CELL("Dateiname"),SEARCH("]",CELL("Dateiname"))+1,255),
  _xlpm.ZeUrsprWert,$C$26, _xlpm.ZeÜbWert,$C$28,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Hinweise!$C$26:$CY$26;
 ÜbsFindBereich; Hinweise!$C$28:$CY$28; FallsNichtsGefunden; "";
 WENN(ISTLEER(ZeWert); "";
   XVERWEIS(ZeWert; ÜbersetzungsSuchBereich; ÜbsFindBereich; FallsNichtsGefunden)
 )
)</v>
      </c>
      <c r="C28" t="s">
        <v>1100</v>
      </c>
      <c r="D28" t="s">
        <v>1117</v>
      </c>
      <c r="E28" t="s">
        <v>400</v>
      </c>
      <c r="F28" t="s">
        <v>1118</v>
      </c>
      <c r="G28" t="s">
        <v>387</v>
      </c>
      <c r="H28" t="s">
        <v>1103</v>
      </c>
      <c r="I28" t="s">
        <v>1104</v>
      </c>
      <c r="J28" t="s">
        <v>1105</v>
      </c>
      <c r="K28" t="s">
        <v>1119</v>
      </c>
    </row>
    <row r="30" spans="1:11" x14ac:dyDescent="0.25">
      <c r="A30" s="21" t="s">
        <v>139</v>
      </c>
      <c r="B30" s="21"/>
    </row>
    <row r="31" spans="1:11" x14ac:dyDescent="0.25">
      <c r="A31" t="s">
        <v>1</v>
      </c>
      <c r="C31" t="s">
        <v>1050</v>
      </c>
      <c r="D31" t="s">
        <v>1051</v>
      </c>
      <c r="E31" t="s">
        <v>1052</v>
      </c>
      <c r="F31" t="s">
        <v>1053</v>
      </c>
      <c r="G31" t="s">
        <v>1054</v>
      </c>
    </row>
    <row r="32" spans="1:11" x14ac:dyDescent="0.25">
      <c r="A32" t="s">
        <v>285</v>
      </c>
      <c r="B32" s="35" t="str" cm="1">
        <f t="array" aca="1" ref="B32" ca="1">_xlfn.LET(
  _xlpm.DiesesTabellenBlatt,
    MID(CELL("Dateiname"),SEARCH("]",CELL("Dateiname"))+1,255),
  _xlpm.ZeUrsprWert,$C$31, _xlpm.ZeÜbWert,$C$32,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Hinweise!$C$31:$CY$31;
 ÜbsFindBereich; Hinweise!$C$32:$CY$32; FallsNichtsGefunden; "";
 WENN(ISTLEER(ZeWert); "";
   XVERWEIS(ZeWert; ÜbersetzungsSuchBereich; ÜbsFindBereich; FallsNichtsGefunden)
 )
)</v>
      </c>
      <c r="C32" t="s">
        <v>1055</v>
      </c>
      <c r="D32" t="s">
        <v>1056</v>
      </c>
      <c r="E32" t="s">
        <v>1057</v>
      </c>
      <c r="F32" t="s">
        <v>1058</v>
      </c>
      <c r="G32" t="s">
        <v>1059</v>
      </c>
    </row>
    <row r="34" spans="1:12" x14ac:dyDescent="0.25">
      <c r="A34" s="21" t="s">
        <v>1097</v>
      </c>
      <c r="B34" s="21"/>
    </row>
    <row r="35" spans="1:12" x14ac:dyDescent="0.25">
      <c r="A35" t="s">
        <v>1</v>
      </c>
      <c r="C35" t="s">
        <v>1062</v>
      </c>
      <c r="D35" t="s">
        <v>1063</v>
      </c>
      <c r="E35" t="s">
        <v>1064</v>
      </c>
    </row>
    <row r="36" spans="1:12" x14ac:dyDescent="0.25">
      <c r="A36" t="s">
        <v>285</v>
      </c>
      <c r="B36" s="35" t="str" cm="1">
        <f t="array" aca="1" ref="B36" ca="1">_xlfn.LET(
  _xlpm.DiesesTabellenBlatt,
    MID(CELL("Dateiname"),SEARCH("]",CELL("Dateiname"))+1,255),
  _xlpm.ZeUrsprWert,$C$35, _xlpm.ZeÜbWert,$C$36,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Hinweise!$C$35:$CY$35;
 ÜbsFindBereich; Hinweise!$C$36:$CY$36; FallsNichtsGefunden; "";
 WENN(ISTLEER(ZeWert); "";
   XVERWEIS(ZeWert; ÜbersetzungsSuchBereich; ÜbsFindBereich; FallsNichtsGefunden)
 )
)</v>
      </c>
      <c r="C36" t="s">
        <v>1065</v>
      </c>
      <c r="D36" t="s">
        <v>1066</v>
      </c>
      <c r="E36" t="s">
        <v>1067</v>
      </c>
    </row>
    <row r="38" spans="1:12" x14ac:dyDescent="0.25">
      <c r="A38" s="21" t="s">
        <v>143</v>
      </c>
      <c r="B38" s="21"/>
    </row>
    <row r="39" spans="1:12" x14ac:dyDescent="0.25">
      <c r="A39" s="3" t="s">
        <v>1</v>
      </c>
      <c r="C39" t="s">
        <v>17</v>
      </c>
      <c r="D39" t="s">
        <v>15</v>
      </c>
      <c r="E39" t="s">
        <v>16</v>
      </c>
      <c r="F39" t="s">
        <v>18</v>
      </c>
      <c r="G39" t="s">
        <v>19</v>
      </c>
      <c r="H39" t="s">
        <v>20</v>
      </c>
      <c r="I39" t="s">
        <v>21</v>
      </c>
      <c r="J39" t="s">
        <v>1149</v>
      </c>
      <c r="K39" t="s">
        <v>1150</v>
      </c>
      <c r="L39" s="3" t="s">
        <v>1032</v>
      </c>
    </row>
    <row r="40" spans="1:12" x14ac:dyDescent="0.25">
      <c r="A40" s="3" t="s">
        <v>285</v>
      </c>
      <c r="B40" s="35" t="str" cm="1">
        <f t="array" aca="1" ref="B40" ca="1">_xlfn.LET(
  _xlpm.DiesesTabellenBlatt,
    MID(CELL("Dateiname"),SEARCH("]",CELL("Dateiname"))+1,255),
  _xlpm.ZeUrsprWert,$C$39, _xlpm.ZeÜbWert,$C$40,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Hinweise!$C$39:$CY$39;
 ÜbsFindBereich; Hinweise!$C$40:$CY$40; FallsNichtsGefunden; "";
 WENN(ISTLEER(ZeWert); "";
   XVERWEIS(ZeWert; ÜbersetzungsSuchBereich; ÜbsFindBereich; FallsNichtsGefunden)
 )
)</v>
      </c>
      <c r="C40" s="3" t="s">
        <v>1030</v>
      </c>
      <c r="D40" s="3" t="s">
        <v>1028</v>
      </c>
      <c r="E40" s="3" t="s">
        <v>1029</v>
      </c>
      <c r="F40" s="3" t="s">
        <v>1031</v>
      </c>
      <c r="G40" s="3" t="s">
        <v>1144</v>
      </c>
      <c r="H40" s="3" t="s">
        <v>1145</v>
      </c>
      <c r="I40" s="3" t="s">
        <v>1146</v>
      </c>
      <c r="J40" s="3" t="s">
        <v>1147</v>
      </c>
      <c r="K40" t="s">
        <v>1148</v>
      </c>
      <c r="L40" s="3" t="s">
        <v>1034</v>
      </c>
    </row>
    <row r="41" spans="1:12" x14ac:dyDescent="0.25">
      <c r="A41" s="3"/>
      <c r="C41" s="3"/>
      <c r="D41" s="3"/>
      <c r="E41" s="3"/>
      <c r="F41" s="3"/>
      <c r="G41" s="3"/>
      <c r="H41" s="3"/>
      <c r="I41" s="3"/>
      <c r="J41" s="3"/>
    </row>
    <row r="42" spans="1:12" x14ac:dyDescent="0.25">
      <c r="A42" s="21" t="s">
        <v>1141</v>
      </c>
      <c r="B42" s="21"/>
      <c r="C42" s="3"/>
      <c r="D42" s="3"/>
      <c r="E42" s="3"/>
      <c r="F42" s="3"/>
      <c r="G42" s="3"/>
      <c r="H42" s="3"/>
      <c r="I42" s="3"/>
      <c r="J42" s="3"/>
    </row>
    <row r="43" spans="1:12" x14ac:dyDescent="0.25">
      <c r="A43" s="3" t="s">
        <v>1</v>
      </c>
      <c r="C43" s="3" t="s">
        <v>1138</v>
      </c>
      <c r="D43" s="3" t="s">
        <v>1139</v>
      </c>
      <c r="E43" s="3" t="s">
        <v>1140</v>
      </c>
      <c r="F43" s="3"/>
      <c r="G43" s="3"/>
      <c r="H43" s="3"/>
      <c r="I43" s="3"/>
      <c r="J43" s="3"/>
    </row>
    <row r="44" spans="1:12" x14ac:dyDescent="0.25">
      <c r="A44" s="3" t="s">
        <v>285</v>
      </c>
      <c r="B44" s="35" t="str" cm="1">
        <f t="array" aca="1" ref="B44" ca="1">_xlfn.LET(
  _xlpm.DiesesTabellenBlatt,
    MID(CELL("Dateiname"),SEARCH("]",CELL("Dateiname"))+1,255),
  _xlpm.ZeUrsprWert,$C$43, _xlpm.ZeÜbWert,$C$44,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Hinweise!$C$43:$CY$43;
 ÜbsFindBereich; Hinweise!$C$44:$CY$44; FallsNichtsGefunden; "";
 WENN(ISTLEER(ZeWert); "";
   XVERWEIS(ZeWert; ÜbersetzungsSuchBereich; ÜbsFindBereich; FallsNichtsGefunden)
 )
)</v>
      </c>
      <c r="C44" s="3" t="s">
        <v>1142</v>
      </c>
      <c r="D44" s="3" t="s">
        <v>1139</v>
      </c>
      <c r="E44" s="3" t="s">
        <v>1143</v>
      </c>
      <c r="F44" s="3"/>
      <c r="G44" s="3"/>
      <c r="H44" s="3"/>
      <c r="I44" s="3"/>
      <c r="J44" s="3"/>
    </row>
    <row r="45" spans="1:12" x14ac:dyDescent="0.25">
      <c r="A45" s="3"/>
      <c r="C45" s="3"/>
      <c r="D45" s="3"/>
      <c r="E45" s="3"/>
      <c r="F45" s="3"/>
      <c r="G45" s="3"/>
      <c r="H45" s="3"/>
      <c r="I45" s="3"/>
      <c r="J45" s="3"/>
    </row>
    <row r="46" spans="1:12" x14ac:dyDescent="0.25">
      <c r="A46" s="21" t="s">
        <v>1238</v>
      </c>
      <c r="C46" s="3"/>
      <c r="D46" s="3"/>
      <c r="E46" s="3"/>
      <c r="F46" s="3"/>
      <c r="G46" s="3"/>
      <c r="H46" s="3"/>
      <c r="I46" s="3"/>
      <c r="J46" s="3"/>
    </row>
    <row r="47" spans="1:12" x14ac:dyDescent="0.25">
      <c r="A47" s="3" t="s">
        <v>1239</v>
      </c>
      <c r="B47" s="35" t="str" cm="1">
        <f t="array" aca="1" ref="B47" ca="1">_xlfn.LET(
  _xlpm.DiesesTabellenBlatt,
    MID(CELL("Dateiname"),SEARCH("]",CELL("Dateiname"))+1,255),
  _xlpm.ZeUrsprWert,$C$47, _xlpm.ZeÜbWert,$C$49,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Hinweise!$C$47:$CY$47;
 ÜbsFindBereich; Hinweise!$C$49:$CY$49; FallsNichtsGefunden; "";
 WENN(ISTLEER(ZeWert); "";
   XVERWEIS(ZeWert; ÜbersetzungsSuchBereich; ÜbsFindBereich; FallsNichtsGefunden)
 )
)</v>
      </c>
      <c r="C47" s="3">
        <v>0</v>
      </c>
      <c r="D47" s="3">
        <v>1</v>
      </c>
      <c r="E47" s="3">
        <v>2</v>
      </c>
      <c r="F47" s="3">
        <v>3</v>
      </c>
      <c r="G47" s="3" t="s">
        <v>1240</v>
      </c>
      <c r="H47" s="3" t="s">
        <v>1241</v>
      </c>
      <c r="I47" s="3" t="s">
        <v>1242</v>
      </c>
      <c r="J47" s="3" t="s">
        <v>1243</v>
      </c>
      <c r="K47" s="41" t="s">
        <v>1244</v>
      </c>
      <c r="L47" s="3" t="s">
        <v>1245</v>
      </c>
    </row>
    <row r="48" spans="1:12" x14ac:dyDescent="0.25">
      <c r="A48" s="3" t="s">
        <v>1246</v>
      </c>
      <c r="C48" s="3" t="s">
        <v>1247</v>
      </c>
      <c r="D48" s="3" t="s">
        <v>1248</v>
      </c>
      <c r="E48" s="3" t="s">
        <v>1249</v>
      </c>
      <c r="F48" s="3" t="s">
        <v>1250</v>
      </c>
      <c r="G48" s="3" t="s">
        <v>1251</v>
      </c>
      <c r="H48" s="3" t="s">
        <v>1252</v>
      </c>
      <c r="I48" s="3" t="s">
        <v>1253</v>
      </c>
      <c r="J48" s="3" t="s">
        <v>1254</v>
      </c>
      <c r="K48" s="3" t="s">
        <v>1255</v>
      </c>
      <c r="L48" s="3" t="s">
        <v>1256</v>
      </c>
    </row>
    <row r="49" spans="1:13" x14ac:dyDescent="0.25">
      <c r="A49" s="3" t="s">
        <v>1266</v>
      </c>
      <c r="C49" s="3" t="str">
        <f>C$47&amp;" – "&amp;C$48</f>
        <v>0 – ausgestorben oder verschollen</v>
      </c>
      <c r="D49" s="3" t="str">
        <f t="shared" ref="D49:L49" si="0">D$47&amp;" – "&amp;D$48</f>
        <v>1 – vom Aussterben bedroht</v>
      </c>
      <c r="E49" s="3" t="str">
        <f t="shared" si="0"/>
        <v>2 – stark gefährdet</v>
      </c>
      <c r="F49" s="3" t="str">
        <f t="shared" si="0"/>
        <v>3 – gefährdet</v>
      </c>
      <c r="G49" s="3" t="str">
        <f t="shared" si="0"/>
        <v>G – Gefährdung unbekannten Ausmaßes</v>
      </c>
      <c r="H49" s="3" t="str">
        <f t="shared" si="0"/>
        <v>R – extrem selten</v>
      </c>
      <c r="I49" s="3" t="str">
        <f t="shared" si="0"/>
        <v>V – Vorwarnliste</v>
      </c>
      <c r="J49" s="3" t="str">
        <f t="shared" si="0"/>
        <v>D – Daten unzureichend</v>
      </c>
      <c r="K49" s="3" t="str">
        <f t="shared" si="0"/>
        <v>* – ungefährdet</v>
      </c>
      <c r="L49" s="3" t="str">
        <f t="shared" si="0"/>
        <v>♦ – nicht bewertet</v>
      </c>
    </row>
    <row r="50" spans="1:13" x14ac:dyDescent="0.25">
      <c r="A50" s="3" t="s">
        <v>285</v>
      </c>
      <c r="C50" s="3" t="s">
        <v>1257</v>
      </c>
      <c r="D50" s="3" t="s">
        <v>1258</v>
      </c>
      <c r="E50" s="3" t="s">
        <v>1259</v>
      </c>
      <c r="F50" s="3" t="s">
        <v>1260</v>
      </c>
      <c r="G50" s="3" t="s">
        <v>1261</v>
      </c>
      <c r="H50" s="3" t="s">
        <v>1262</v>
      </c>
      <c r="I50" s="3" t="s">
        <v>1268</v>
      </c>
      <c r="J50" s="3" t="s">
        <v>1263</v>
      </c>
      <c r="K50" s="3" t="s">
        <v>1264</v>
      </c>
      <c r="L50" s="3" t="s">
        <v>1265</v>
      </c>
    </row>
    <row r="51" spans="1:13" x14ac:dyDescent="0.25">
      <c r="A51" s="3"/>
      <c r="C51" s="3"/>
      <c r="D51" s="3"/>
      <c r="E51" s="3"/>
      <c r="F51" s="3"/>
      <c r="G51" s="3"/>
      <c r="H51" s="3"/>
      <c r="I51" s="3"/>
      <c r="J51" s="3"/>
    </row>
    <row r="52" spans="1:13" x14ac:dyDescent="0.25">
      <c r="A52" s="21" t="s">
        <v>1125</v>
      </c>
      <c r="B52" s="21"/>
    </row>
    <row r="53" spans="1:13" x14ac:dyDescent="0.25">
      <c r="A53" t="s">
        <v>1</v>
      </c>
      <c r="C53" t="s">
        <v>1126</v>
      </c>
      <c r="D53" t="s">
        <v>1127</v>
      </c>
      <c r="E53" t="s">
        <v>1128</v>
      </c>
      <c r="F53" t="s">
        <v>1129</v>
      </c>
      <c r="G53" t="s">
        <v>1130</v>
      </c>
      <c r="H53" t="s">
        <v>1131</v>
      </c>
    </row>
    <row r="54" spans="1:13" x14ac:dyDescent="0.25">
      <c r="A54" t="s">
        <v>285</v>
      </c>
      <c r="B54" s="35" t="str" cm="1">
        <f t="array" aca="1" ref="B54" ca="1">_xlfn.LET(
  _xlpm.DiesesTabellenBlatt,
    MID(CELL("Dateiname"),SEARCH("]",CELL("Dateiname"))+1,255),
  _xlpm.ZeUrsprWert,$C$53, _xlpm.ZeÜbWert,$C$54,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Hinweise!$C$53:$CY$53;
 ÜbsFindBereich; Hinweise!$C$54:$CY$54; FallsNichtsGefunden; "";
 WENN(ISTLEER(ZeWert); "";
   XVERWEIS(ZeWert; ÜbersetzungsSuchBereich; ÜbsFindBereich; FallsNichtsGefunden)
 )
)</v>
      </c>
      <c r="C54" t="s">
        <v>1132</v>
      </c>
      <c r="D54" t="s">
        <v>1133</v>
      </c>
      <c r="E54" t="s">
        <v>1134</v>
      </c>
      <c r="F54" t="s">
        <v>1135</v>
      </c>
      <c r="G54" t="s">
        <v>1136</v>
      </c>
      <c r="H54" t="s">
        <v>1137</v>
      </c>
    </row>
    <row r="56" spans="1:13" x14ac:dyDescent="0.25">
      <c r="A56" s="21" t="s">
        <v>772</v>
      </c>
      <c r="B56" s="21"/>
      <c r="J56" s="3"/>
    </row>
    <row r="57" spans="1:13" x14ac:dyDescent="0.25">
      <c r="A57" s="3" t="s">
        <v>1</v>
      </c>
      <c r="C57" s="3" t="s">
        <v>1015</v>
      </c>
      <c r="D57" s="3" t="s">
        <v>1016</v>
      </c>
      <c r="E57" s="3" t="s">
        <v>1017</v>
      </c>
      <c r="F57" s="3" t="s">
        <v>1018</v>
      </c>
      <c r="G57" s="3" t="s">
        <v>1019</v>
      </c>
      <c r="H57" s="3" t="s">
        <v>1020</v>
      </c>
      <c r="I57" s="3" t="s">
        <v>1021</v>
      </c>
    </row>
    <row r="58" spans="1:13" x14ac:dyDescent="0.25">
      <c r="A58" s="3" t="s">
        <v>285</v>
      </c>
      <c r="B58" s="35" t="str" cm="1">
        <f t="array" aca="1" ref="B58" ca="1">_xlfn.LET(
  _xlpm.DiesesTabellenBlatt,
    MID(CELL("Dateiname"),SEARCH("]",CELL("Dateiname"))+1,255),
  _xlpm.ZeUrsprWert,$C$57, _xlpm.ZeÜbWert,$C$58,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Hinweise!$C$57:$CY$57;
 ÜbsFindBereich; Hinweise!$C$58:$CY$58; FallsNichtsGefunden; "";
 WENN(ISTLEER(ZeWert); "";
   XVERWEIS(ZeWert; ÜbersetzungsSuchBereich; ÜbsFindBereich; FallsNichtsGefunden)
 )
)</v>
      </c>
      <c r="C58" t="s">
        <v>1022</v>
      </c>
      <c r="D58" t="s">
        <v>1023</v>
      </c>
      <c r="E58" t="s">
        <v>1024</v>
      </c>
      <c r="F58" t="s">
        <v>1025</v>
      </c>
      <c r="G58" t="s">
        <v>1033</v>
      </c>
      <c r="H58" t="s">
        <v>1026</v>
      </c>
      <c r="I58" t="s">
        <v>1027</v>
      </c>
    </row>
    <row r="59" spans="1:13" x14ac:dyDescent="0.25">
      <c r="A59" s="3"/>
    </row>
    <row r="60" spans="1:13" x14ac:dyDescent="0.25">
      <c r="A60" s="21" t="s">
        <v>810</v>
      </c>
      <c r="B60" s="21"/>
    </row>
    <row r="61" spans="1:13" x14ac:dyDescent="0.25">
      <c r="A61" t="s">
        <v>1</v>
      </c>
      <c r="C61" t="s">
        <v>1079</v>
      </c>
      <c r="D61" t="s">
        <v>1080</v>
      </c>
      <c r="E61" t="s">
        <v>1081</v>
      </c>
      <c r="F61" t="s">
        <v>1082</v>
      </c>
      <c r="G61" t="s">
        <v>1083</v>
      </c>
      <c r="H61" t="s">
        <v>1084</v>
      </c>
      <c r="I61" t="s">
        <v>1085</v>
      </c>
      <c r="J61" t="s">
        <v>1086</v>
      </c>
      <c r="K61" t="s">
        <v>1087</v>
      </c>
      <c r="L61" t="s">
        <v>1088</v>
      </c>
      <c r="M61" t="s">
        <v>1089</v>
      </c>
    </row>
    <row r="62" spans="1:13" x14ac:dyDescent="0.25">
      <c r="A62" t="s">
        <v>285</v>
      </c>
      <c r="B62" s="35" t="str" cm="1">
        <f t="array" aca="1" ref="B62" ca="1">_xlfn.LET(
  _xlpm.DiesesTabellenBlatt,
    MID(CELL("Dateiname"),SEARCH("]",CELL("Dateiname"))+1,255),
  _xlpm.ZeUrsprWert,$C$61, _xlpm.ZeÜbWert,$C$62,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Hinweise!$C$61:$CY$61;
 ÜbsFindBereich; Hinweise!$C$62:$CY$62; FallsNichtsGefunden; "";
 WENN(ISTLEER(ZeWert); "";
   XVERWEIS(ZeWert; ÜbersetzungsSuchBereich; ÜbsFindBereich; FallsNichtsGefunden)
 )
)</v>
      </c>
      <c r="C62" t="s">
        <v>1068</v>
      </c>
      <c r="D62" t="s">
        <v>1069</v>
      </c>
      <c r="E62" t="s">
        <v>1070</v>
      </c>
      <c r="F62" t="s">
        <v>1071</v>
      </c>
      <c r="G62" t="s">
        <v>1072</v>
      </c>
      <c r="H62" t="s">
        <v>1073</v>
      </c>
      <c r="I62" t="s">
        <v>1074</v>
      </c>
      <c r="J62" t="s">
        <v>1075</v>
      </c>
      <c r="K62" t="s">
        <v>1076</v>
      </c>
      <c r="L62" t="s">
        <v>1077</v>
      </c>
      <c r="M62" t="s">
        <v>1078</v>
      </c>
    </row>
  </sheetData>
  <mergeCells count="1">
    <mergeCell ref="A1:E1"/>
  </mergeCells>
  <phoneticPr fontId="17" type="noConversion"/>
  <conditionalFormatting sqref="J56 C57:I57 A3:AA3 A58:A59 K47:L48 K50:L50 A39:A56 C49:L49 C50:J55 C40:J48">
    <cfRule type="expression" dxfId="19" priority="53">
      <formula>_xlfn.ISFORMULA(A3)</formula>
    </cfRule>
  </conditionalFormatting>
  <conditionalFormatting sqref="A57">
    <cfRule type="expression" dxfId="18" priority="52">
      <formula>_xlfn.ISFORMULA(A57)</formula>
    </cfRule>
  </conditionalFormatting>
  <conditionalFormatting sqref="L39:L40">
    <cfRule type="expression" dxfId="17" priority="51">
      <formula>_xlfn.ISFORMULA(L39)</formula>
    </cfRule>
  </conditionalFormatting>
  <conditionalFormatting sqref="B32">
    <cfRule type="expression" dxfId="16" priority="9">
      <formula>_xlfn.ISFORMULA(B32)</formula>
    </cfRule>
  </conditionalFormatting>
  <conditionalFormatting sqref="B7">
    <cfRule type="expression" dxfId="15" priority="12">
      <formula>_xlfn.ISFORMULA(B7)</formula>
    </cfRule>
  </conditionalFormatting>
  <conditionalFormatting sqref="B40">
    <cfRule type="expression" dxfId="14" priority="7">
      <formula>_xlfn.ISFORMULA(B40)</formula>
    </cfRule>
  </conditionalFormatting>
  <conditionalFormatting sqref="B62">
    <cfRule type="expression" dxfId="13" priority="2">
      <formula>_xlfn.ISFORMULA(B62)</formula>
    </cfRule>
  </conditionalFormatting>
  <conditionalFormatting sqref="B17">
    <cfRule type="expression" dxfId="12" priority="10">
      <formula>_xlfn.ISFORMULA(B17)</formula>
    </cfRule>
  </conditionalFormatting>
  <conditionalFormatting sqref="B36">
    <cfRule type="expression" dxfId="11" priority="8">
      <formula>_xlfn.ISFORMULA(B36)</formula>
    </cfRule>
  </conditionalFormatting>
  <conditionalFormatting sqref="B57">
    <cfRule type="expression" dxfId="10" priority="15">
      <formula>_xlfn.ISFORMULA(B57)</formula>
    </cfRule>
  </conditionalFormatting>
  <conditionalFormatting sqref="B54">
    <cfRule type="expression" dxfId="9" priority="4">
      <formula>_xlfn.ISFORMULA(B54)</formula>
    </cfRule>
  </conditionalFormatting>
  <conditionalFormatting sqref="B26:B28">
    <cfRule type="expression" dxfId="8" priority="13">
      <formula>_xlfn.ISFORMULA(B26)</formula>
    </cfRule>
  </conditionalFormatting>
  <conditionalFormatting sqref="B44">
    <cfRule type="expression" dxfId="7" priority="6">
      <formula>_xlfn.ISFORMULA(B44)</formula>
    </cfRule>
  </conditionalFormatting>
  <conditionalFormatting sqref="B47">
    <cfRule type="expression" dxfId="6" priority="5">
      <formula>_xlfn.ISFORMULA(B47)</formula>
    </cfRule>
  </conditionalFormatting>
  <conditionalFormatting sqref="B58">
    <cfRule type="expression" dxfId="5" priority="3">
      <formula>_xlfn.ISFORMULA(B58)</formula>
    </cfRule>
  </conditionalFormatting>
  <conditionalFormatting sqref="B59 B39 B41:B43 B55:B56 B45:B46 B48:B53">
    <cfRule type="expression" dxfId="4" priority="16">
      <formula>_xlfn.ISFORMULA(B39)</formula>
    </cfRule>
  </conditionalFormatting>
  <conditionalFormatting sqref="B8:B10 B12:B13">
    <cfRule type="expression" dxfId="3" priority="14">
      <formula>_xlfn.ISFORMULA(B8)</formula>
    </cfRule>
  </conditionalFormatting>
  <conditionalFormatting sqref="B18">
    <cfRule type="expression" dxfId="2" priority="11">
      <formula>_xlfn.ISFORMULA(B18)</formula>
    </cfRule>
  </conditionalFormatting>
  <conditionalFormatting sqref="B11">
    <cfRule type="expression" dxfId="1" priority="1">
      <formula>_xlfn.ISFORMULA(B11)</formula>
    </cfRule>
  </conditionalFormatting>
  <pageMargins left="0.7" right="0.7" top="0.78740157499999996" bottom="0.78740157499999996" header="0.3" footer="0.3"/>
  <pageSetup paperSize="9" orientation="portrait" horizontalDpi="1200" verticalDpi="1200"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7000D-2EC4-48C5-A972-8D217955F0DA}">
  <dimension ref="A1:J101"/>
  <sheetViews>
    <sheetView showOutlineSymbols="0" workbookViewId="0">
      <selection activeCell="C6" sqref="C6"/>
    </sheetView>
  </sheetViews>
  <sheetFormatPr baseColWidth="10" defaultRowHeight="15" x14ac:dyDescent="0.25"/>
  <cols>
    <col min="1" max="1" width="64.42578125" bestFit="1" customWidth="1"/>
    <col min="2" max="2" width="30.5703125" customWidth="1"/>
    <col min="4" max="4" width="12" bestFit="1" customWidth="1"/>
    <col min="7" max="7" width="11.7109375" bestFit="1" customWidth="1"/>
    <col min="8" max="8" width="24.7109375" customWidth="1"/>
  </cols>
  <sheetData>
    <row r="1" spans="1:10" s="17" customFormat="1" ht="15.75" thickBot="1" x14ac:dyDescent="0.3">
      <c r="A1" s="17" t="s">
        <v>797</v>
      </c>
      <c r="B1" s="17" t="s">
        <v>798</v>
      </c>
    </row>
    <row r="2" spans="1:10" x14ac:dyDescent="0.25">
      <c r="A2" t="s">
        <v>796</v>
      </c>
      <c r="B2" t="str" cm="1">
        <f t="array" ref="B2">TRIM(MID($A$2,1,_xlfn.IFS(ISERROR(SEARCH(" *|",$A$2,1)),LEN($A$2),NOT(ISERROR(SEARCH(" *|",$A$2,1))),SEARCH(" *|",$A$2,1))))</f>
        <v>Aufsammlungshäufigkeit</v>
      </c>
    </row>
    <row r="5" spans="1:10" ht="15.75" thickBot="1" x14ac:dyDescent="0.3">
      <c r="A5" s="17" t="s">
        <v>1191</v>
      </c>
      <c r="B5" s="17" t="s">
        <v>1192</v>
      </c>
      <c r="C5" s="17" t="s">
        <v>1193</v>
      </c>
    </row>
    <row r="6" spans="1:10" x14ac:dyDescent="0.25">
      <c r="A6" t="s">
        <v>1195</v>
      </c>
      <c r="B6" t="str">
        <f>_xlfn.LET(_xlpm.TextZelle,$A$6, _xlpm.TrennZeichenÄußerstRechts,";", IF(RIGHT(_xlpm.TextZelle,LEN(_xlpm.TrennZeichenÄußerstRechts))=_xlpm.TrennZeichenÄußerstRechts, LEFT(_xlpm.TextZelle, (LEN(_xlpm.TextZelle)-LEN(_xlpm.TrennZeichenÄußerstRechts)) ), _xlpm.TextZelle))</f>
        <v>privat; Stiftung; Staat; Land; Gemeinde; gemeinnützige Vereinigung (NABU, BUND, …); Truppenübungsplatz; und noch mehr</v>
      </c>
      <c r="C6" t="str" cm="1">
        <f t="array" ref="C6:J6">TRANSPOSE(_xlfn.LET(
_xlpm.ZellenWert,$A$6,
_xlpm.womöglichLetztesTrennzeichen,";",
_xlpm.ListeNormalisiert, IF(RIGHT(_xlpm.ZellenWert,LEN(_xlpm.womöglichLetztesTrennzeichen))=_xlpm.womöglichLetztesTrennzeichen, LEFT(_xlpm.ZellenWert, (LEN(_xlpm.ZellenWert)-LEN(_xlpm.womöglichLetztesTrennzeichen)) ), _xlpm.ZellenWert),
_xlfn.FILTERXML("&lt;liste&gt;&lt;wert&gt;" &amp; SUBSTITUTE(_xlpm.ListeNormalisiert,"; ", "&lt;/wert&gt;&lt;wert&gt;") &amp; "&lt;/wert&gt;&lt;/liste&gt;", "//wert")
))</f>
        <v>privat</v>
      </c>
      <c r="D6" t="str">
        <v>Stiftung</v>
      </c>
      <c r="E6" t="str">
        <v>Staat</v>
      </c>
      <c r="F6" t="str">
        <v>Land</v>
      </c>
      <c r="G6" t="str">
        <v>Gemeinde</v>
      </c>
      <c r="H6" t="str">
        <v>gemeinnützige Vereinigung (NABU, BUND, …)</v>
      </c>
      <c r="I6" t="str">
        <v>Truppenübungsplatz</v>
      </c>
      <c r="J6" t="str">
        <v>und noch mehr</v>
      </c>
    </row>
    <row r="9" spans="1:10" ht="15.75" thickBot="1" x14ac:dyDescent="0.3">
      <c r="A9" s="33" t="s">
        <v>1194</v>
      </c>
      <c r="B9" s="34"/>
    </row>
    <row r="11" spans="1:10" ht="15.75" thickBot="1" x14ac:dyDescent="0.3">
      <c r="A11" s="17" t="s">
        <v>1208</v>
      </c>
      <c r="B11" s="17"/>
    </row>
    <row r="12" spans="1:10" x14ac:dyDescent="0.25">
      <c r="A12" t="s">
        <v>441</v>
      </c>
      <c r="B12" s="34" t="str" cm="1">
        <f t="array" ref="B12">IF(
  ISBLANK(A12),"",
  SUBSTITUTE(_xlfn.IFS(
    ISNUMBER(SEARCH(_xlfn.UNICHAR(8242),A12,1)),
    _xlfn.NUMBERVALUE(MID(A12, 1, SEARCH("°",A12,1) - LEN("°")))
      + IF( ISERR(SEARCH(_xlfn.UNICHAR(8242),A12,1)), 0, _xlfn.NUMBERVALUE( MID(A12, SEARCH("°",A12,1) + 1, SEARCH(_xlfn.UNICHAR(8242),A12,1) - SEARCH("°",A12,1) - LEN(_xlfn.UNICHAR(8242)) ),".") / 60 )
      + IF( ISERR(SEARCH(_xlfn.UNICHAR(8243),A12,1)), 0, _xlfn.NUMBERVALUE( MID(A12, SEARCH(_xlfn.UNICHAR(8242),A12,1) + 1, SEARCH(_xlfn.UNICHAR(8243),A12,1) - SEARCH(_xlfn.UNICHAR(8242),A12,1) - LEN(_xlfn.UNICHAR(8243)) ),"." ) / 3600 )
      + IF( ISERR(SEARCH(_xlfn.UNICHAR(8242)&amp;_xlfn.UNICHAR(8242),A12,1)), 0, _xlfn.NUMBERVALUE( MID(A12, SEARCH(_xlfn.UNICHAR(8242),A12,1) + 1, SEARCH(_xlfn.UNICHAR(8242)&amp;_xlfn.UNICHAR(8242),A12,1) - SEARCH(_xlfn.UNICHAR(8242),A12,1) - LEN(_xlfn.UNICHAR(8242)) ),"." ) / 3600 ),
    ISNUMBER(SEARCH(_xlfn.UNICHAR(39),A12,1)),
    _xlfn.NUMBERVALUE(MID(A12, 1, SEARCH("°",A12,1) - LEN("°")))
      + IF( ISERR(SEARCH(_xlfn.UNICHAR(39),A12,1)), 0, _xlfn.NUMBERVALUE( MID(A12, SEARCH("°",A12,1) + 1, SEARCH(_xlfn.UNICHAR(39),A12,1) - SEARCH("°",A12,1) - LEN(_xlfn.UNICHAR(39)) ),".") / 60 )
      + IF( ISERR(SEARCH(_xlfn.UNICHAR(34),A12,1)), 0, _xlfn.NUMBERVALUE( MID(A12, SEARCH(_xlfn.UNICHAR(39),A12,1) + 1, SEARCH(_xlfn.UNICHAR(34),A12,1) - SEARCH(_xlfn.UNICHAR(39),A12,1) - LEN(_xlfn.UNICHAR(34)) ),"." ) / 3600 )
      + IF( ISERR(SEARCH(_xlfn.UNICHAR(39)&amp;_xlfn.UNICHAR(39),A12,1)), 0, _xlfn.NUMBERVALUE( MID(A12, SEARCH(_xlfn.UNICHAR(39),A12,1) + 1, SEARCH(_xlfn.UNICHAR(39)&amp;_xlfn.UNICHAR(39),A12,1) - SEARCH(_xlfn.UNICHAR(39),A12,1) - LEN(_xlfn.UNICHAR(39)) ),"." ) / 3600 ),
    ISNUMBER(SEARCH("°",A12,1)), _xlfn.NUMBERVALUE(MID(A12, 1, SEARCH("°",A12,1) - LEN("°")),"."),
    ISNUMBER(FIND("N",A12,1)), _xlfn.NUMBERVALUE(MID(A12, 1, SEARCH("N",A12,1) - LEN("N")),"."),
    ISNUMBER(FIND("S",A12,1)), _xlfn.NUMBERVALUE(MID(A12, 1, SEARCH("S",A12,1) - LEN("S")),"."),
    ISNUMBER(FIND("E",A12,1)), _xlfn.NUMBERVALUE(MID(A12, 1, SEARCH("E",A12,1) - LEN("E")),"."),
    ISNUMBER(FIND("W",A12,1)), _xlfn.NUMBERVALUE(MID(A12, 1, SEARCH("W",A12,1) - LEN("W")),"."),
    TRUE(), "?"
  ),",", ".")
) &amp; " " &amp; RIGHT(SUBSTITUTE(A12," ",""),1)</f>
        <v>12.825 E</v>
      </c>
    </row>
    <row r="13" spans="1:10" x14ac:dyDescent="0.25">
      <c r="A13" s="35" t="s">
        <v>1209</v>
      </c>
      <c r="B13" s="34" t="str">
        <f>_xlfn.LET(_xlpm.PunktZahl,_xlfn.NUMBERVALUE(A13,"."), INT(_xlpm.PunktZahl)&amp;_xlfn.UNICHAR(176)&amp;" "&amp;INT((_xlpm.PunktZahl-INT(_xlpm.PunktZahl))*60)&amp;_xlfn.UNICHAR(8242)&amp;" "&amp; SUBSTITUTE(TEXT(((_xlpm.PunktZahl-INT(_xlpm.PunktZahl))*60-INT((_xlpm.PunktZahl-INT(_xlpm.PunktZahl))*60))*60,"0,0000"),",",".")&amp;_xlfn.UNICHAR(8243))</f>
        <v>52° 16′ 8.7200″</v>
      </c>
    </row>
    <row r="15" spans="1:10" ht="15.75" thickBot="1" x14ac:dyDescent="0.3">
      <c r="A15" s="17" t="str">
        <f>"›Saatgutaufsammlung‹ Felderliste nach Anzeigeauswahl für ›"&amp;Hinweise!$B$3&amp;"‹ geordnet"</f>
        <v>›Saatgutaufsammlung‹ Felderliste nach Anzeigeauswahl für ›fachsprachlich, WIPs‹ geordnet</v>
      </c>
    </row>
    <row r="16" spans="1:10" x14ac:dyDescent="0.25">
      <c r="A16" t="str" cm="1">
        <f t="array" ref="A16:A101">_xlfn._xlws.SORT(TRANSPOSE(Saatgutaufsammlung!$A$1:$CH$1),1)</f>
        <v>?Aufnahmemethode? Oder Sammelhäufigkeit</v>
      </c>
      <c r="B16" t="str" cm="1">
        <f t="array" ref="B16">_xlfn.LET(_xlpm.ZeWert, $A16,
  _xlpm.ÜbsSuchBereich, Datenwertübersetzung!$C$49:$CY$49,
  _xlpm.ÜbsFindBereich, Datenwertübersetzung!$C$47:$CY$47,
  _xlpm.FallsNichtsGefunden, "",
  IF(ISBLANK(_xlpm.ZeWert),"",
    _xlfn.XLOOKUP(_xlpm.ZeWert, _xlpm.ÜbsSuchBereich, _xlpm.ÜbsFindBereich, _xlpm.FallsNichtsGefunden)
  )
)</f>
        <v/>
      </c>
    </row>
    <row r="17" spans="1:1" x14ac:dyDescent="0.25">
      <c r="A17" t="str">
        <v>Aktuelle Pflegemaßnahmen</v>
      </c>
    </row>
    <row r="18" spans="1:1" x14ac:dyDescent="0.25">
      <c r="A18" t="str">
        <v>Akzession ID</v>
      </c>
    </row>
    <row r="19" spans="1:1" x14ac:dyDescent="0.25">
      <c r="A19" t="str">
        <v>Anmerkungen zum Fundort</v>
      </c>
    </row>
    <row r="20" spans="1:1" x14ac:dyDescent="0.25">
      <c r="A20" t="str">
        <v>Anzahl beprobter Pflanzen</v>
      </c>
    </row>
    <row r="21" spans="1:1" x14ac:dyDescent="0.25">
      <c r="A21" t="str">
        <v>Anzahl Einzelproben</v>
      </c>
    </row>
    <row r="22" spans="1:1" x14ac:dyDescent="0.25">
      <c r="A22" t="str">
        <v>Anzahl Pflanzen mit reifen Früchten</v>
      </c>
    </row>
    <row r="23" spans="1:1" x14ac:dyDescent="0.25">
      <c r="A23" t="str">
        <v>Anzahl Samen</v>
      </c>
    </row>
    <row r="24" spans="1:1" x14ac:dyDescent="0.25">
      <c r="A24" t="str">
        <v>Anzahl vorhandener Individuen</v>
      </c>
    </row>
    <row r="25" spans="1:1" x14ac:dyDescent="0.25">
      <c r="A25" t="str">
        <v>Art</v>
      </c>
    </row>
    <row r="26" spans="1:1" x14ac:dyDescent="0.25">
      <c r="A26" t="str">
        <v>Art gefunden?</v>
      </c>
    </row>
    <row r="27" spans="1:1" x14ac:dyDescent="0.25">
      <c r="A27" t="str">
        <v>Aufnahmedatum</v>
      </c>
    </row>
    <row r="28" spans="1:1" x14ac:dyDescent="0.25">
      <c r="A28" t="str">
        <v>Autor</v>
      </c>
    </row>
    <row r="29" spans="1:1" x14ac:dyDescent="0.25">
      <c r="A29" t="str">
        <v>Bearbeitungsstatus</v>
      </c>
    </row>
    <row r="30" spans="1:1" x14ac:dyDescent="0.25">
      <c r="A30" t="str">
        <v>Begleitarten</v>
      </c>
    </row>
    <row r="31" spans="1:1" x14ac:dyDescent="0.25">
      <c r="A31" t="str">
        <v>Bemerkungen</v>
      </c>
    </row>
    <row r="32" spans="1:1" x14ac:dyDescent="0.25">
      <c r="A32" t="str">
        <v>Bestätigt durch</v>
      </c>
    </row>
    <row r="33" spans="1:1" x14ac:dyDescent="0.25">
      <c r="A33" t="str">
        <v>Bestätigungsdatum</v>
      </c>
    </row>
    <row r="34" spans="1:1" x14ac:dyDescent="0.25">
      <c r="A34" t="str">
        <v>Bestimmung (sicher/unsicher)</v>
      </c>
    </row>
    <row r="35" spans="1:1" x14ac:dyDescent="0.25">
      <c r="A35" t="str">
        <v>Bezug des Sammlungsobjektes</v>
      </c>
    </row>
    <row r="36" spans="1:1" x14ac:dyDescent="0.25">
      <c r="A36" t="str">
        <v>Biotoptyp</v>
      </c>
    </row>
    <row r="37" spans="1:1" x14ac:dyDescent="0.25">
      <c r="A37" t="str">
        <v>Biotopzustand</v>
      </c>
    </row>
    <row r="38" spans="1:1" x14ac:dyDescent="0.25">
      <c r="A38" t="str">
        <v>Bodenart</v>
      </c>
    </row>
    <row r="39" spans="1:1" x14ac:dyDescent="0.25">
      <c r="A39" t="str">
        <v>Bodensammlung?</v>
      </c>
    </row>
    <row r="40" spans="1:1" x14ac:dyDescent="0.25">
      <c r="A40" t="str">
        <v>Breitengrad (° ′ ″, engl.)</v>
      </c>
    </row>
    <row r="41" spans="1:1" x14ac:dyDescent="0.25">
      <c r="A41" t="str">
        <v>Bundesland</v>
      </c>
    </row>
    <row r="42" spans="1:1" x14ac:dyDescent="0.25">
      <c r="A42" t="str">
        <v>Daten schutzwürdig?</v>
      </c>
    </row>
    <row r="43" spans="1:1" x14ac:dyDescent="0.25">
      <c r="A43" t="str">
        <v>Datenherkunft</v>
      </c>
    </row>
    <row r="44" spans="1:1" x14ac:dyDescent="0.25">
      <c r="A44" t="str">
        <v>Datensatz erstellt durch</v>
      </c>
    </row>
    <row r="45" spans="1:1" x14ac:dyDescent="0.25">
      <c r="A45" t="str">
        <v>Deutscher Artname</v>
      </c>
    </row>
    <row r="46" spans="1:1" x14ac:dyDescent="0.25">
      <c r="A46" t="str">
        <v>Dezimalpunktkoordinate (E)</v>
      </c>
    </row>
    <row r="47" spans="1:1" x14ac:dyDescent="0.25">
      <c r="A47" t="str">
        <v>Dezimalpunktkoordinate (N)</v>
      </c>
    </row>
    <row r="48" spans="1:1" x14ac:dyDescent="0.25">
      <c r="A48" t="str">
        <v>Eigentumsverhältnisse</v>
      </c>
    </row>
    <row r="49" spans="1:1" x14ac:dyDescent="0.25">
      <c r="A49" t="str">
        <v>EUNIS Habitat Code</v>
      </c>
    </row>
    <row r="50" spans="1:1" x14ac:dyDescent="0.25">
      <c r="A50" t="str">
        <v>EUNIS-Habitattyp</v>
      </c>
    </row>
    <row r="51" spans="1:1" x14ac:dyDescent="0.25">
      <c r="A51" t="str">
        <v>Exposition</v>
      </c>
    </row>
    <row r="52" spans="1:1" x14ac:dyDescent="0.25">
      <c r="A52" t="str">
        <v>Externe ID des Datensatzes</v>
      </c>
    </row>
    <row r="53" spans="1:1" x14ac:dyDescent="0.25">
      <c r="A53" t="str">
        <v>Forschungsobjekt (Typ)</v>
      </c>
    </row>
    <row r="54" spans="1:1" x14ac:dyDescent="0.25">
      <c r="A54" t="str">
        <v>Forschungsobjekt (Vorschaubild)</v>
      </c>
    </row>
    <row r="55" spans="1:1" x14ac:dyDescent="0.25">
      <c r="A55" t="str">
        <v>Fundort</v>
      </c>
    </row>
    <row r="56" spans="1:1" x14ac:dyDescent="0.25">
      <c r="A56" t="str">
        <v>Gattung</v>
      </c>
    </row>
    <row r="57" spans="1:1" x14ac:dyDescent="0.25">
      <c r="A57" t="str">
        <v>Gefährdungsursachen</v>
      </c>
    </row>
    <row r="58" spans="1:1" x14ac:dyDescent="0.25">
      <c r="A58" t="str">
        <v>Gefährdungsursachen sonstige</v>
      </c>
    </row>
    <row r="59" spans="1:1" x14ac:dyDescent="0.25">
      <c r="A59" t="str">
        <v>Gemeinde / Stadt</v>
      </c>
    </row>
    <row r="60" spans="1:1" x14ac:dyDescent="0.25">
      <c r="A60" t="str">
        <v>Hangneigung</v>
      </c>
    </row>
    <row r="61" spans="1:1" x14ac:dyDescent="0.25">
      <c r="A61" t="str">
        <v>Höhenlage (m)</v>
      </c>
    </row>
    <row r="62" spans="1:1" x14ac:dyDescent="0.25">
      <c r="A62" t="str">
        <v>Interne Akzessionsnummer</v>
      </c>
    </row>
    <row r="63" spans="1:1" x14ac:dyDescent="0.25">
      <c r="A63" t="str">
        <v>Interne Akzessionsnummer / IPEN Kennung</v>
      </c>
    </row>
    <row r="64" spans="1:1" x14ac:dyDescent="0.25">
      <c r="A64" t="str">
        <v>Keimversuch?</v>
      </c>
    </row>
    <row r="65" spans="1:1" x14ac:dyDescent="0.25">
      <c r="A65" t="str">
        <v>Keine Saatgutbeprobung - Anderer Grund</v>
      </c>
    </row>
    <row r="66" spans="1:1" x14ac:dyDescent="0.25">
      <c r="A66" t="str">
        <v>Kennziffer des Importvorgangs</v>
      </c>
    </row>
    <row r="67" spans="1:1" x14ac:dyDescent="0.25">
      <c r="A67" t="str">
        <v>Kommentar zur Art-Beobachtung</v>
      </c>
    </row>
    <row r="68" spans="1:1" x14ac:dyDescent="0.25">
      <c r="A68" t="str">
        <v>Kommentar zur Aufnahme</v>
      </c>
    </row>
    <row r="69" spans="1:1" x14ac:dyDescent="0.25">
      <c r="A69" t="str">
        <v>Landkreis</v>
      </c>
    </row>
    <row r="70" spans="1:1" x14ac:dyDescent="0.25">
      <c r="A70" t="str">
        <v>Landnutzung Code</v>
      </c>
    </row>
    <row r="71" spans="1:1" x14ac:dyDescent="0.25">
      <c r="A71" t="str">
        <v>Längengrad (° ′ ″, engl.)</v>
      </c>
    </row>
    <row r="72" spans="1:1" x14ac:dyDescent="0.25">
      <c r="A72" t="str">
        <v>Meßtischblatt</v>
      </c>
    </row>
    <row r="73" spans="1:1" x14ac:dyDescent="0.25">
      <c r="A73" t="str">
        <v>Mitbeobachter</v>
      </c>
    </row>
    <row r="74" spans="1:1" x14ac:dyDescent="0.25">
      <c r="A74" t="str">
        <v>Name der Organisation</v>
      </c>
    </row>
    <row r="75" spans="1:1" x14ac:dyDescent="0.25">
      <c r="A75" t="str">
        <v>Naturraum</v>
      </c>
    </row>
    <row r="76" spans="1:1" x14ac:dyDescent="0.25">
      <c r="A76" t="str">
        <v>Notizen zur Geländearbeit</v>
      </c>
    </row>
    <row r="77" spans="1:1" x14ac:dyDescent="0.25">
      <c r="A77" t="str">
        <v>Notwendige Pflege-/ Managementmaßnahmen</v>
      </c>
    </row>
    <row r="78" spans="1:1" x14ac:dyDescent="0.25">
      <c r="A78" t="str">
        <v>Null-Nachweis</v>
      </c>
    </row>
    <row r="79" spans="1:1" x14ac:dyDescent="0.25">
      <c r="A79" t="str">
        <v>Permit Registration Number</v>
      </c>
    </row>
    <row r="80" spans="1:1" x14ac:dyDescent="0.25">
      <c r="A80" t="str">
        <v>pH Wert</v>
      </c>
    </row>
    <row r="81" spans="1:1" x14ac:dyDescent="0.25">
      <c r="A81" t="str">
        <v>Phänologischer Zustand</v>
      </c>
    </row>
    <row r="82" spans="1:1" x14ac:dyDescent="0.25">
      <c r="A82" t="str">
        <v>phenological condition</v>
      </c>
    </row>
    <row r="83" spans="1:1" x14ac:dyDescent="0.25">
      <c r="A83" t="str">
        <v>Projektregion (Kürzel)</v>
      </c>
    </row>
    <row r="84" spans="1:1" x14ac:dyDescent="0.25">
      <c r="A84" t="str">
        <v>Rote Liste (Einstufung)</v>
      </c>
    </row>
    <row r="85" spans="1:1" x14ac:dyDescent="0.25">
      <c r="A85" t="str">
        <v>Rote Liste (Kürzel)</v>
      </c>
    </row>
    <row r="86" spans="1:1" x14ac:dyDescent="0.25">
      <c r="A86" t="str">
        <v>Saatgutbeprobung/keine Saatgutbeprobung</v>
      </c>
    </row>
    <row r="87" spans="1:1" x14ac:dyDescent="0.25">
      <c r="A87" t="str">
        <v>Samen od. Früchte vom Boden aufgelesen?</v>
      </c>
    </row>
    <row r="88" spans="1:1" x14ac:dyDescent="0.25">
      <c r="A88" t="str">
        <v>Sammelnummer</v>
      </c>
    </row>
    <row r="89" spans="1:1" x14ac:dyDescent="0.25">
      <c r="A89" t="str">
        <v>Sammelstrategie</v>
      </c>
    </row>
    <row r="90" spans="1:1" x14ac:dyDescent="0.25">
      <c r="A90" t="str">
        <v>Schutzgebiet</v>
      </c>
    </row>
    <row r="91" spans="1:1" x14ac:dyDescent="0.25">
      <c r="A91" t="str">
        <v>Schutzgebietskategorie</v>
      </c>
    </row>
    <row r="92" spans="1:1" x14ac:dyDescent="0.25">
      <c r="A92" t="str">
        <v>slope inclination</v>
      </c>
    </row>
    <row r="93" spans="1:1" x14ac:dyDescent="0.25">
      <c r="A93" t="str">
        <v>Sonstige Notwendige Pflege/-Managementmaßnahmen</v>
      </c>
    </row>
    <row r="94" spans="1:1" x14ac:dyDescent="0.25">
      <c r="A94" t="str">
        <v>Sonstige Pflege-/Managementmaßnahmen</v>
      </c>
    </row>
    <row r="95" spans="1:1" x14ac:dyDescent="0.25">
      <c r="A95" t="str">
        <v>Standortbeschreibung</v>
      </c>
    </row>
    <row r="96" spans="1:1" x14ac:dyDescent="0.25">
      <c r="A96" t="str">
        <v>Standort-Code</v>
      </c>
    </row>
    <row r="97" spans="1:1" x14ac:dyDescent="0.25">
      <c r="A97" t="str">
        <v>Taxnr (floraweb)</v>
      </c>
    </row>
    <row r="98" spans="1:1" x14ac:dyDescent="0.25">
      <c r="A98" t="str">
        <v>Ungenauigkeit</v>
      </c>
    </row>
    <row r="99" spans="1:1" x14ac:dyDescent="0.25">
      <c r="A99" t="str">
        <v>verantwortlicher Sammler</v>
      </c>
    </row>
    <row r="100" spans="1:1" x14ac:dyDescent="0.25">
      <c r="A100" t="str">
        <v>Verantwortungsart</v>
      </c>
    </row>
    <row r="101" spans="1:1" x14ac:dyDescent="0.25">
      <c r="A101" t="str">
        <v>Verknüpftes Forschungsobjekt (ID)</v>
      </c>
    </row>
  </sheetData>
  <conditionalFormatting sqref="B15:B16">
    <cfRule type="expression" dxfId="0" priority="3">
      <formula>_xlfn.ISFORMULA(B15)</formula>
    </cfRule>
  </conditionalFormatting>
  <dataValidations count="1">
    <dataValidation type="list" allowBlank="1" showInputMessage="1" showErrorMessage="1" sqref="H16" xr:uid="{656092B5-F02E-4E19-A33A-5DAD336055D2}">
      <formula1>_xlfn.ANCHORARRAY($F$16)</formula1>
    </dataValidation>
  </dataValidations>
  <pageMargins left="0.7" right="0.7" top="0.78740157499999996" bottom="0.78740157499999996" header="0.3" footer="0.3"/>
  <pageSetup paperSize="9" orientation="portrait" horizontalDpi="1200" verticalDpi="1200" r:id="rId1"/>
  <legacyDrawing r:id="rId2"/>
  <extLst>
    <ext xmlns:x14="http://schemas.microsoft.com/office/spreadsheetml/2009/9/main" uri="{CCE6A557-97BC-4b89-ADB6-D9C93CAAB3DF}">
      <x14:dataValidations xmlns:xm="http://schemas.microsoft.com/office/excel/2006/main" count="1">
        <x14:dataValidation type="list" allowBlank="1" showInputMessage="1" xr:uid="{EBD96388-C2CA-4789-961B-109465CC9BF2}">
          <x14:formula1>
            <xm:f>OFFSET(Feldübersetzungen!CI26,0,0,COUNTA(Feldübersetzungen!CI26:CI500),1)</xm:f>
          </x14:formula1>
          <xm:sqref>B9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4"/>
  <sheetViews>
    <sheetView showOutlineSymbols="0" workbookViewId="0"/>
  </sheetViews>
  <sheetFormatPr baseColWidth="10" defaultColWidth="10.7109375" defaultRowHeight="15" customHeight="1" x14ac:dyDescent="0.25"/>
  <cols>
    <col min="1" max="1" width="36.28515625" style="1" customWidth="1"/>
    <col min="2" max="2" width="25.85546875" customWidth="1"/>
  </cols>
  <sheetData>
    <row r="1" spans="1:2" ht="15" customHeight="1" x14ac:dyDescent="0.25">
      <c r="A1" s="14" t="s">
        <v>518</v>
      </c>
      <c r="B1" t="s">
        <v>250</v>
      </c>
    </row>
    <row r="2" spans="1:2" x14ac:dyDescent="0.25">
      <c r="A2" s="12" t="s">
        <v>468</v>
      </c>
      <c r="B2" t="s">
        <v>210</v>
      </c>
    </row>
    <row r="3" spans="1:2" x14ac:dyDescent="0.25">
      <c r="A3" s="13" t="s">
        <v>469</v>
      </c>
      <c r="B3" t="s">
        <v>470</v>
      </c>
    </row>
    <row r="4" spans="1:2" x14ac:dyDescent="0.25">
      <c r="A4" s="13" t="s">
        <v>471</v>
      </c>
      <c r="B4" t="s">
        <v>472</v>
      </c>
    </row>
  </sheetData>
  <pageMargins left="0.7" right="0.7" top="0.78749999999999998" bottom="0.78749999999999998" header="0.511811023622047" footer="0.511811023622047"/>
  <pageSetup paperSize="9"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94B465-0685-4E70-9194-52798AF9EDF2}">
  <dimension ref="A1:A6"/>
  <sheetViews>
    <sheetView showOutlineSymbols="0" workbookViewId="0"/>
  </sheetViews>
  <sheetFormatPr baseColWidth="10" defaultRowHeight="15" x14ac:dyDescent="0.25"/>
  <sheetData>
    <row r="1" spans="1:1" x14ac:dyDescent="0.25">
      <c r="A1" t="s">
        <v>1326</v>
      </c>
    </row>
    <row r="2" spans="1:1" x14ac:dyDescent="0.25">
      <c r="A2" s="43" t="s">
        <v>1330</v>
      </c>
    </row>
    <row r="3" spans="1:1" x14ac:dyDescent="0.25">
      <c r="A3" s="43" t="s">
        <v>1331</v>
      </c>
    </row>
    <row r="4" spans="1:1" x14ac:dyDescent="0.25">
      <c r="A4" t="s">
        <v>1301</v>
      </c>
    </row>
    <row r="5" spans="1:1" x14ac:dyDescent="0.25">
      <c r="A5" s="43" t="s">
        <v>1298</v>
      </c>
    </row>
    <row r="6" spans="1:1" x14ac:dyDescent="0.25">
      <c r="A6" s="43" t="s">
        <v>1299</v>
      </c>
    </row>
  </sheetData>
  <pageMargins left="0.7" right="0.7" top="0.78740157499999996" bottom="0.78740157499999996"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2</vt:i4>
      </vt:variant>
    </vt:vector>
  </HeadingPairs>
  <TitlesOfParts>
    <vt:vector size="11" baseType="lpstr">
      <vt:lpstr>Hinweise</vt:lpstr>
      <vt:lpstr>Saatgutaufsammlung</vt:lpstr>
      <vt:lpstr>Import-Zwischenablage</vt:lpstr>
      <vt:lpstr>Dokumentation</vt:lpstr>
      <vt:lpstr>Feldübersetzungen</vt:lpstr>
      <vt:lpstr>Datenwertübersetzung</vt:lpstr>
      <vt:lpstr>Formelsammlung-Schmierblatt</vt:lpstr>
      <vt:lpstr>Entwicklungsgeschichte-Felder</vt:lpstr>
      <vt:lpstr>ZUTUN</vt:lpstr>
      <vt:lpstr>Auswahl_Eigentumsverhältnisse</vt:lpstr>
      <vt:lpstr>Erstwert_aus_Senkrechtstrich_Liste_B2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Plank, Andreas</dc:creator>
  <dc:description/>
  <cp:lastModifiedBy>Plank, Andreas</cp:lastModifiedBy>
  <cp:revision>1</cp:revision>
  <cp:lastPrinted>2025-09-30T13:24:57Z</cp:lastPrinted>
  <dcterms:created xsi:type="dcterms:W3CDTF">2025-03-26T14:09:28Z</dcterms:created>
  <dcterms:modified xsi:type="dcterms:W3CDTF">2025-11-05T15:19:32Z</dcterms:modified>
  <dc:language>de-DE</dc:language>
</cp:coreProperties>
</file>